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300" windowHeight="831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<sst xmlns="http://schemas.openxmlformats.org/spreadsheetml/2006/main" count="2004" uniqueCount="701">
  <si>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</si>
  <si>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</si>
  <si>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</si>
  <si>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</si>
  <si>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</si>
  <si>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</si>
  <si>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</si>
  <si>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</si>
  <si>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</si>
  <si>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</si>
  <si>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</si>
  <si>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</si>
  <si>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</si>
  <si>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</si>
  <si>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</si>
  <si>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</si>
  <si>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</si>
  <si>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</si>
  <si>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</si>
  <si>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</si>
  <si>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</si>
  <si>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</si>
  <si>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</si>
  <si>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</si>
  <si>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</si>
  <si>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</si>
  <si>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</si>
  <si>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</si>
  <si>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</si>
  <si>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</si>
  <si>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</si>
  <si>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</si>
  <si>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</si>
  <si>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</si>
  <si>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</si>
  <si>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</si>
  <si>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</si>
  <si>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</si>
  <si>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</si>
  <si>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</si>
  <si>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</si>
  <si>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</si>
  <si>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</si>
  <si>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</si>
  <si>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</si>
  <si>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</si>
  <si>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</si>
  <si>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</si>
  <si>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</si>
  <si>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</si>
  <si>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</si>
  <si>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</si>
  <si>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</si>
  <si>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</si>
  <si>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</si>
  <si>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</si>
  <si>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</si>
  <si>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</si>
  <si>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</si>
  <si>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</si>
  <si>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</si>
  <si>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</si>
  <si>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</si>
  <si>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</si>
  <si>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</si>
  <si>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</si>
  <si>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</si>
  <si>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</si>
  <si>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</si>
  <si>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</si>
  <si>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</si>
  <si>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</si>
  <si>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</si>
  <si>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</si>
  <si>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</si>
  <si>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</si>
  <si>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</si>
  <si>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</si>
  <si>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</si>
  <si>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</si>
  <si>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</si>
  <si>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</si>
  <si>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</si>
  <si>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</si>
  <si>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</si>
  <si>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</si>
  <si>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</si>
  <si>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</si>
  <si>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</si>
  <si>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</si>
  <si>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</si>
  <si>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</si>
  <si>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</si>
  <si>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</si>
  <si>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</si>
  <si>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</si>
  <si>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</si>
  <si>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</si>
  <si>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</si>
  <si>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</si>
  <si>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</si>
  <si>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</si>
  <si>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</si>
  <si>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</si>
  <si>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</si>
  <si>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</si>
  <si>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</si>
  <si>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</si>
  <si>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</si>
  <si>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</si>
  <si>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</si>
  <si>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</si>
  <si>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</si>
  <si>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</si>
  <si>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</si>
  <si>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</si>
  <si>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</si>
  <si>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</si>
  <si>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</si>
  <si>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</si>
  <si>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</si>
  <si>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</si>
  <si>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</si>
  <si>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</si>
  <si>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</si>
  <si>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</si>
  <si>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</si>
  <si>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</si>
  <si>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</si>
  <si>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</si>
  <si>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</si>
  <si>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</si>
  <si>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</si>
  <si>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</si>
  <si>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</si>
  <si>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</si>
  <si>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</si>
  <si>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</si>
  <si>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</si>
  <si>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</si>
  <si>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</si>
  <si>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</si>
  <si>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</si>
  <si>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</si>
  <si>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</si>
  <si>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</si>
  <si>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</si>
  <si>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</si>
  <si>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</si>
  <si>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</si>
  <si>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</si>
  <si>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</si>
  <si>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</si>
  <si>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</si>
  <si>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</si>
  <si>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</si>
  <si>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</si>
  <si>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</si>
  <si>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</si>
  <si>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</si>
  <si>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</si>
  <si>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</si>
  <si>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</si>
  <si>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</si>
  <si>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</si>
  <si>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</si>
  <si>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</si>
  <si>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</si>
  <si>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</si>
  <si>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</si>
  <si>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</si>
  <si>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</si>
  <si>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</si>
  <si>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</si>
  <si>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</si>
  <si>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</si>
  <si>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</si>
  <si>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</si>
  <si>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</si>
  <si>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</si>
  <si>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</si>
  <si>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</si>
  <si>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</si>
  <si>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</si>
  <si>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</si>
  <si>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</si>
  <si>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</si>
  <si>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</si>
  <si>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</si>
  <si>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</si>
  <si>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</si>
  <si>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</si>
  <si>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</si>
  <si>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</si>
  <si>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</si>
  <si>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</si>
  <si>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</si>
  <si>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</si>
  <si>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</si>
  <si>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</si>
  <si>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</si>
  <si>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</si>
  <si>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</si>
  <si>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</si>
  <si>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</si>
  <si>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</si>
  <si>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</si>
  <si>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</si>
  <si>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</si>
  <si>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</si>
  <si>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</si>
  <si>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</si>
  <si>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</si>
  <si>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</si>
  <si>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</si>
  <si>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</si>
  <si>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</si>
  <si>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</si>
  <si>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</si>
  <si>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</si>
  <si>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</si>
  <si>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</si>
  <si>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</si>
  <si>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</si>
  <si>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</si>
  <si>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</si>
  <si>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</si>
  <si>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</si>
  <si>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</si>
  <si>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</si>
  <si>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</si>
  <si>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</si>
  <si>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</si>
  <si>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</si>
  <si>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</si>
  <si>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</si>
  <si>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</si>
  <si>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</si>
  <si>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</si>
  <si>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</si>
  <si>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</si>
  <si>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</si>
  <si>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</si>
  <si>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</si>
  <si>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</si>
  <si>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</si>
  <si>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</si>
  <si>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</si>
  <si>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</si>
  <si>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</si>
  <si>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</si>
  <si>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</si>
  <si>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</si>
  <si>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</si>
  <si>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</si>
  <si>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</si>
  <si>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</si>
  <si>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</si>
  <si>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</si>
  <si>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</si>
  <si>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</si>
  <si>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</si>
  <si>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</si>
  <si>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</si>
  <si>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</si>
  <si>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</si>
  <si>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</si>
  <si>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</si>
  <si>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</si>
  <si>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</si>
  <si>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</si>
  <si>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</si>
  <si>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</si>
  <si>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</si>
  <si>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</si>
  <si>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</si>
  <si>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</si>
  <si>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</si>
  <si>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</si>
  <si>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</si>
  <si>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</si>
  <si>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</si>
  <si>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</si>
  <si>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</si>
  <si>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</si>
  <si>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</si>
  <si>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</si>
  <si>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</si>
  <si>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</si>
  <si>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</si>
  <si>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</si>
  <si>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</si>
  <si>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</si>
  <si>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</si>
  <si>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</si>
  <si>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</si>
  <si>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</si>
  <si>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</si>
  <si>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</si>
  <si>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</si>
  <si>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</si>
  <si>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</si>
  <si>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</si>
  <si>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</si>
  <si>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</si>
  <si>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</si>
  <si>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</si>
  <si>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</si>
  <si>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</si>
  <si>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</si>
  <si>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</si>
  <si>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</si>
  <si>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</si>
  <si>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</si>
  <si>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</si>
  <si>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</si>
  <si>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</si>
  <si>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</si>
  <si>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</si>
  <si>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</si>
  <si>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</si>
  <si>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</si>
  <si>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</si>
  <si>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</si>
  <si>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</si>
  <si>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</si>
  <si>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</si>
  <si>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</si>
  <si>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</si>
  <si>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</si>
  <si>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</si>
  <si>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</si>
  <si>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</si>
  <si>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</si>
  <si>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</si>
  <si>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</si>
  <si>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</si>
  <si>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</si>
  <si>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</si>
  <si>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</si>
  <si>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</si>
  <si>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</si>
  <si>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</si>
  <si>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</si>
  <si>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</si>
  <si>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</si>
  <si>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</si>
  <si>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</si>
  <si>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</si>
  <si>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</si>
  <si>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</si>
  <si>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</si>
  <si>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</si>
  <si>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</si>
  <si>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</si>
  <si>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</si>
  <si>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</si>
  <si>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</si>
  <si>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</si>
  <si>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</si>
  <si>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</si>
  <si>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</si>
  <si>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</si>
  <si>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</si>
  <si>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</si>
  <si>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</si>
  <si>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</si>
  <si>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</si>
  <si>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</si>
  <si>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</si>
  <si>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</si>
  <si>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</si>
  <si>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</si>
  <si>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</si>
  <si>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</si>
  <si>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</si>
  <si>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</si>
  <si>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</si>
  <si>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</si>
  <si>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</si>
  <si>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</si>
  <si>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</si>
  <si>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</si>
  <si>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</si>
  <si>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</si>
  <si>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</si>
  <si>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</si>
  <si>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</si>
  <si>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</si>
  <si>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</si>
  <si>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</si>
  <si>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</si>
  <si>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</si>
  <si>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</si>
  <si>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</si>
  <si>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</si>
  <si>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</si>
  <si>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</si>
  <si>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</si>
  <si>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</si>
  <si>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</si>
  <si>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</si>
  <si>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</si>
  <si>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</si>
  <si>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</si>
  <si>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</si>
  <si>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</si>
  <si>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</si>
  <si>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</si>
  <si>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</si>
  <si>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</si>
  <si>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</si>
  <si>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</si>
  <si>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</si>
  <si>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</si>
  <si>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</si>
  <si>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</si>
  <si>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</si>
  <si>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</si>
  <si>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</si>
  <si>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</si>
  <si>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</si>
  <si>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</si>
  <si>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</si>
  <si>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</si>
  <si>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</si>
  <si>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</si>
  <si>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</si>
  <si>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</si>
  <si>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</si>
  <si>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</si>
  <si>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</si>
  <si>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</si>
  <si>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</si>
  <si>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</si>
  <si>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</si>
  <si>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</si>
  <si>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</si>
  <si>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</si>
  <si>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</si>
  <si>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</si>
  <si>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</si>
  <si>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</si>
  <si>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</si>
  <si>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</si>
  <si>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</si>
  <si>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</si>
  <si>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</si>
  <si>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</si>
  <si>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</si>
  <si>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</si>
  <si>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</si>
  <si>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</si>
  <si>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</si>
  <si>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</si>
  <si>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</si>
  <si>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</si>
  <si>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</si>
  <si>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</si>
  <si>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</si>
  <si>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</si>
  <si>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</si>
  <si>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</si>
  <si>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</si>
  <si>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</si>
  <si>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</si>
  <si>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</si>
  <si>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</si>
  <si>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</si>
  <si>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</si>
  <si>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</si>
  <si>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</si>
  <si>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</si>
  <si>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</si>
  <si>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</si>
  <si>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</si>
  <si>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</si>
  <si>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</si>
  <si>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</si>
  <si>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</si>
  <si>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</si>
  <si>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</si>
  <si>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</si>
  <si>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</si>
  <si>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</si>
  <si>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</si>
  <si>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</si>
  <si>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</si>
  <si>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</si>
  <si>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</si>
  <si>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</si>
  <si>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</si>
  <si>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</si>
  <si>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</si>
  <si>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</si>
  <si>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</si>
  <si>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</si>
  <si>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</si>
  <si>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</si>
  <si>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</si>
  <si>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</si>
  <si>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</si>
  <si>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</si>
  <si>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</si>
  <si>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</si>
  <si>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</si>
  <si>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</si>
  <si>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</si>
  <si>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</si>
  <si>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</si>
  <si>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</si>
  <si>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</si>
  <si>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</si>
  <si>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</si>
  <si>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</si>
  <si>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</si>
  <si>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</si>
  <si>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</si>
  <si>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</si>
  <si>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</si>
  <si>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</si>
  <si>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</si>
  <si>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</si>
  <si>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</si>
  <si>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</si>
  <si>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</si>
  <si>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</si>
  <si>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</si>
  <si>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</si>
  <si>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</si>
  <si>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</si>
  <si>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</si>
  <si>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</si>
  <si>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</si>
  <si>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</si>
  <si>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</si>
  <si>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</si>
  <si>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</si>
  <si>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</si>
  <si>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</si>
  <si>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</si>
  <si>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</si>
  <si>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</si>
  <si>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</si>
  <si>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</si>
  <si>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</si>
  <si>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</si>
  <si>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</si>
  <si>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</si>
  <si>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</si>
  <si>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</si>
  <si>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</si>
  <si>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</si>
  <si>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</si>
  <si>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</si>
  <si>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</si>
  <si>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</si>
  <si>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</si>
  <si>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</si>
  <si>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</si>
  <si>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</si>
  <si>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</si>
  <si>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</si>
  <si>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</si>
  <si>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</si>
  <si>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</si>
  <si>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</si>
  <si>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</si>
  <si>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</si>
  <si>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</si>
  <si>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</si>
  <si>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</si>
  <si>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</si>
  <si>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</si>
  <si>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</si>
  <si>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</si>
  <si>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</si>
  <si>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</si>
  <si>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</si>
  <si>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</si>
  <si>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</si>
  <si>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</si>
  <si>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</si>
  <si>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</si>
  <si>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</si>
  <si>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</si>
  <si>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</si>
  <si>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</si>
  <si>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</si>
  <si>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</si>
  <si>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</si>
  <si>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</si>
  <si>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</si>
  <si>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</si>
  <si>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</si>
  <si>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</si>
  <si>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</si>
  <si>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</si>
  <si>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</si>
  <si>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</si>
  <si>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</si>
  <si>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</si>
  <si>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</si>
  <si>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</si>
  <si>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</si>
  <si>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</si>
  <si>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</si>
  <si>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</si>
  <si>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</si>
  <si>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</si>
  <si>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</si>
  <si>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</si>
  <si>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</si>
  <si>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</si>
  <si>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</si>
  <si>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</si>
  <si>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</si>
  <si>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</si>
  <si>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</si>
  <si>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</si>
  <si>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</si>
  <si>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</si>
  <si>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</si>
  <si>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</si>
  <si>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</si>
  <si>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</si>
  <si>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</si>
  <si>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</si>
  <si>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</si>
  <si>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</si>
  <si>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</si>
  <si>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</si>
  <si>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</si>
  <si>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</si>
  <si>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</si>
  <si>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</si>
  <si>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</si>
  <si>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</si>
  <si>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</si>
  <si>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</si>
  <si>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</si>
  <si>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</si>
  <si>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</si>
  <si>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</si>
  <si>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</si>
  <si>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</si>
  <si>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</si>
  <si>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</si>
  <si>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</si>
  <si>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</si>
  <si>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</si>
  <si>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</si>
  <si>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</si>
  <si>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</si>
  <si>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</si>
  <si>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</si>
  <si>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</si>
  <si>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</si>
  <si>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</si>
  <si>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</si>
  <si>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</si>
  <si>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</si>
  <si>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</si>
  <si>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</si>
  <si>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</si>
  <si>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</si>
  <si>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</si>
  <si>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</si>
  <si>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</si>
  <si>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</si>
  <si>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</si>
  <si>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</si>
  <si>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</si>
  <si>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</si>
  <si>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</si>
  <si>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</si>
  <si>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</si>
  <si>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</si>
  <si>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</si>
  <si>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</si>
  <si>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</si>
  <si>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</si>
  <si>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</si>
  <si>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</si>
  <si>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</si>
  <si>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</si>
  <si>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</si>
  <si>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029768310</t>
  </si>
  <si>
    <t>ir@sirma.bg</t>
  </si>
  <si>
    <t>www.sirma.bg</t>
  </si>
  <si>
    <t>http://www.x3news.com/</t>
  </si>
  <si>
    <t>главен счетоводител</t>
  </si>
  <si>
    <t>1. Sirma Group Inc.</t>
  </si>
  <si>
    <t>2. Сирма Солюшънс АД</t>
  </si>
  <si>
    <t>3. ЕнгВю Системс София АД</t>
  </si>
  <si>
    <t>4. Сирма Медикъл Системс АД</t>
  </si>
  <si>
    <t>5. Сирма Си Ай АД</t>
  </si>
  <si>
    <t>6. Сайънт АД</t>
  </si>
  <si>
    <t>7. Сирма Иншуртех АД</t>
  </si>
  <si>
    <t>1. Ес Ей Ай АД</t>
  </si>
  <si>
    <t>Диана Петкова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</si>
</sst>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лв.&quot;#,##0;\-&quot;лв.&quot;#,##0"/>
    <numFmt numFmtId="165" formatCode="&quot;лв.&quot;#,##0;[Red]\-&quot;лв.&quot;#,##0"/>
    <numFmt numFmtId="166" formatCode="&quot;лв.&quot;#,##0.00;\-&quot;лв.&quot;#,##0.00"/>
    <numFmt numFmtId="167" formatCode="&quot;лв.&quot;#,##0.00;[Red]\-&quot;лв.&quot;#,##0.00"/>
    <numFmt numFmtId="168" formatCode="_-&quot;лв.&quot;* #,##0_-;\-&quot;лв.&quot;* #,##0_-;_-&quot;лв.&quot;* &quot;-&quot;_-;_-@_-"/>
    <numFmt numFmtId="169" formatCode="_-* #,##0_-;\-* #,##0_-;_-* &quot;-&quot;_-;_-@_-"/>
    <numFmt numFmtId="170" formatCode="_-&quot;лв.&quot;* #,##0.00_-;\-&quot;лв.&quot;* #,##0.00_-;_-&quot;лв.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1" xfId="64" applyFont="1" applyBorder="1" applyAlignment="1" applyProtection="1">
      <alignment wrapText="1"/>
      <protection/>
    </xf>
    <xf numFmtId="49" fontId="11" fillId="0" borderId="32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3" fontId="11" fillId="34" borderId="32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3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6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2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L20" sqref="L20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654</v>
      </c>
      <c r="B1" s="2"/>
      <c r="Z1" s="475">
        <v>1</v>
      </c>
      <c r="AA1" s="476">
        <f>IF(ISBLANK(_endDate),"",_endDate)</f>
        <v>45291</v>
      </c>
    </row>
    <row r="2" spans="1:27" ht="15.75">
      <c r="A2" s="464" t="s">
        <v>678</v>
      </c>
      <c r="B2" s="459"/>
      <c r="Z2" s="475">
        <v>2</v>
      </c>
      <c r="AA2" s="476">
        <f>IF(ISBLANK(_pdeReportingDate),"",_pdeReportingDate)</f>
        <v>45321</v>
      </c>
    </row>
    <row r="3" spans="1:27" ht="15.75">
      <c r="A3" s="460" t="s">
        <v>653</v>
      </c>
      <c r="B3" s="461"/>
      <c r="Z3" s="475">
        <v>3</v>
      </c>
      <c r="AA3" s="476" t="str">
        <f>IF(ISBLANK(_authorName),"",_authorName)</f>
        <v>Диана Петкова</v>
      </c>
    </row>
    <row r="4" spans="1:2" ht="15.75">
      <c r="A4" s="458" t="s">
        <v>679</v>
      </c>
      <c r="B4" s="459"/>
    </row>
    <row r="5" spans="1:2" ht="31.5">
      <c r="A5" s="462" t="s">
        <v>680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5">
        <v>44927</v>
      </c>
    </row>
    <row r="10" spans="1:2" ht="15.75">
      <c r="A10" s="7" t="s">
        <v>2</v>
      </c>
      <c r="B10" s="355">
        <v>45291</v>
      </c>
    </row>
    <row r="11" spans="1:2" ht="15.75">
      <c r="A11" s="7" t="s">
        <v>666</v>
      </c>
      <c r="B11" s="355">
        <v>45321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4" t="s">
        <v>682</v>
      </c>
    </row>
    <row r="15" spans="1:2" ht="15.75">
      <c r="A15" s="10" t="s">
        <v>658</v>
      </c>
      <c r="B15" s="356" t="s">
        <v>616</v>
      </c>
    </row>
    <row r="16" spans="1:2" ht="15.75">
      <c r="A16" s="7" t="s">
        <v>3</v>
      </c>
      <c r="B16" s="354" t="s">
        <v>683</v>
      </c>
    </row>
    <row r="17" spans="1:2" ht="15.75">
      <c r="A17" s="7" t="s">
        <v>614</v>
      </c>
      <c r="B17" s="354" t="s">
        <v>684</v>
      </c>
    </row>
    <row r="18" spans="1:2" ht="15.75">
      <c r="A18" s="7" t="s">
        <v>613</v>
      </c>
      <c r="B18" s="354" t="s">
        <v>685</v>
      </c>
    </row>
    <row r="19" spans="1:2" ht="15.75">
      <c r="A19" s="7" t="s">
        <v>4</v>
      </c>
      <c r="B19" s="354" t="s">
        <v>686</v>
      </c>
    </row>
    <row r="20" spans="1:2" ht="15.75">
      <c r="A20" s="7" t="s">
        <v>5</v>
      </c>
      <c r="B20" s="354" t="s">
        <v>686</v>
      </c>
    </row>
    <row r="21" spans="1:2" ht="15.75">
      <c r="A21" s="10" t="s">
        <v>6</v>
      </c>
      <c r="B21" s="356" t="s">
        <v>687</v>
      </c>
    </row>
    <row r="22" spans="1:2" ht="15.75">
      <c r="A22" s="10" t="s">
        <v>611</v>
      </c>
      <c r="B22" s="356"/>
    </row>
    <row r="23" spans="1:2" ht="15.75">
      <c r="A23" s="10" t="s">
        <v>7</v>
      </c>
      <c r="B23" s="466" t="s">
        <v>688</v>
      </c>
    </row>
    <row r="24" spans="1:2" ht="15.75">
      <c r="A24" s="10" t="s">
        <v>612</v>
      </c>
      <c r="B24" s="467" t="s">
        <v>689</v>
      </c>
    </row>
    <row r="25" spans="1:2" ht="15.75">
      <c r="A25" s="7" t="s">
        <v>615</v>
      </c>
      <c r="B25" s="477" t="s">
        <v>690</v>
      </c>
    </row>
    <row r="26" spans="1:2" ht="15.75">
      <c r="A26" s="10" t="s">
        <v>659</v>
      </c>
      <c r="B26" s="356" t="s">
        <v>700</v>
      </c>
    </row>
    <row r="27" spans="1:2" ht="15.75">
      <c r="A27" s="10" t="s">
        <v>660</v>
      </c>
      <c r="B27" s="356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6">
      <selection activeCell="E28" sqref="E2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200101236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59361</v>
      </c>
      <c r="H12" s="138">
        <v>59361</v>
      </c>
    </row>
    <row r="13" spans="1:8" ht="15.75">
      <c r="A13" s="76" t="s">
        <v>27</v>
      </c>
      <c r="B13" s="78" t="s">
        <v>28</v>
      </c>
      <c r="C13" s="138">
        <v>139</v>
      </c>
      <c r="D13" s="138">
        <v>143</v>
      </c>
      <c r="E13" s="76" t="s">
        <v>553</v>
      </c>
      <c r="F13" s="80" t="s">
        <v>29</v>
      </c>
      <c r="G13" s="138">
        <v>59361</v>
      </c>
      <c r="H13" s="138">
        <v>59361</v>
      </c>
    </row>
    <row r="14" spans="1:8" ht="15.75">
      <c r="A14" s="76" t="s">
        <v>30</v>
      </c>
      <c r="B14" s="78" t="s">
        <v>31</v>
      </c>
      <c r="C14" s="138">
        <v>35</v>
      </c>
      <c r="D14" s="138">
        <v>18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>
        <v>-1781</v>
      </c>
      <c r="H15" s="138">
        <v>-85</v>
      </c>
    </row>
    <row r="16" spans="1:8" ht="15.75">
      <c r="A16" s="76" t="s">
        <v>38</v>
      </c>
      <c r="B16" s="78" t="s">
        <v>39</v>
      </c>
      <c r="C16" s="138">
        <v>243</v>
      </c>
      <c r="D16" s="138">
        <v>158</v>
      </c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>
        <v>192</v>
      </c>
      <c r="D17" s="138">
        <v>230</v>
      </c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>
        <v>244</v>
      </c>
      <c r="D18" s="138">
        <v>20</v>
      </c>
      <c r="E18" s="270" t="s">
        <v>47</v>
      </c>
      <c r="F18" s="269" t="s">
        <v>48</v>
      </c>
      <c r="G18" s="386">
        <f>G12+G15+G16+G17</f>
        <v>57580</v>
      </c>
      <c r="H18" s="387">
        <f>H12+H15+H16+H17</f>
        <v>59276</v>
      </c>
    </row>
    <row r="19" spans="1:8" ht="15.75">
      <c r="A19" s="76" t="s">
        <v>49</v>
      </c>
      <c r="B19" s="78" t="s">
        <v>50</v>
      </c>
      <c r="C19" s="138">
        <v>204</v>
      </c>
      <c r="D19" s="138">
        <v>64</v>
      </c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1057</v>
      </c>
      <c r="D20" s="375">
        <f>SUM(D12:D19)</f>
        <v>633</v>
      </c>
      <c r="E20" s="76" t="s">
        <v>54</v>
      </c>
      <c r="F20" s="80" t="s">
        <v>55</v>
      </c>
      <c r="G20" s="138">
        <v>5855</v>
      </c>
      <c r="H20" s="138">
        <v>5372</v>
      </c>
    </row>
    <row r="21" spans="1:8" ht="15.75">
      <c r="A21" s="87" t="s">
        <v>56</v>
      </c>
      <c r="B21" s="83" t="s">
        <v>57</v>
      </c>
      <c r="C21" s="265">
        <v>9638</v>
      </c>
      <c r="D21" s="265">
        <v>9707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1458</v>
      </c>
      <c r="H22" s="391">
        <f>SUM(H23:H25)</f>
        <v>1244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1458</v>
      </c>
      <c r="H23" s="138">
        <v>1244</v>
      </c>
    </row>
    <row r="24" spans="1:13" ht="15.75">
      <c r="A24" s="76" t="s">
        <v>67</v>
      </c>
      <c r="B24" s="78" t="s">
        <v>68</v>
      </c>
      <c r="C24" s="138">
        <v>640</v>
      </c>
      <c r="D24" s="138">
        <v>749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8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8">
        <v>2378</v>
      </c>
      <c r="E26" s="273" t="s">
        <v>77</v>
      </c>
      <c r="F26" s="82" t="s">
        <v>78</v>
      </c>
      <c r="G26" s="374">
        <f>G20+G21+G22</f>
        <v>7313</v>
      </c>
      <c r="H26" s="375">
        <f>H20+H21+H22</f>
        <v>6616</v>
      </c>
      <c r="M26" s="85"/>
    </row>
    <row r="27" spans="1:8" ht="15.75">
      <c r="A27" s="76" t="s">
        <v>79</v>
      </c>
      <c r="B27" s="78" t="s">
        <v>80</v>
      </c>
      <c r="C27" s="138">
        <v>3585</v>
      </c>
      <c r="D27" s="138">
        <v>3429</v>
      </c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4225</v>
      </c>
      <c r="D28" s="375">
        <f>SUM(D24:D27)</f>
        <v>6556</v>
      </c>
      <c r="E28" s="143" t="s">
        <v>84</v>
      </c>
      <c r="F28" s="80" t="s">
        <v>85</v>
      </c>
      <c r="G28" s="372">
        <f>SUM(G29:G31)</f>
        <v>6627</v>
      </c>
      <c r="H28" s="373">
        <f>SUM(H29:H31)</f>
        <v>7559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6627</v>
      </c>
      <c r="H29" s="138">
        <v>7559</v>
      </c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1534</v>
      </c>
      <c r="H32" s="138">
        <v>2131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8161</v>
      </c>
      <c r="H34" s="375">
        <f>H28+H32+H33</f>
        <v>9690</v>
      </c>
    </row>
    <row r="35" spans="1:8" ht="15.75">
      <c r="A35" s="76" t="s">
        <v>106</v>
      </c>
      <c r="B35" s="81" t="s">
        <v>107</v>
      </c>
      <c r="C35" s="372">
        <f>SUM(C36:C39)</f>
        <v>70874</v>
      </c>
      <c r="D35" s="373">
        <f>SUM(D36:D39)</f>
        <v>67035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70874</v>
      </c>
      <c r="D36" s="138">
        <v>67035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8"/>
      <c r="E37" s="272" t="s">
        <v>554</v>
      </c>
      <c r="F37" s="86" t="s">
        <v>112</v>
      </c>
      <c r="G37" s="376">
        <f>G26+G18+G34</f>
        <v>73054</v>
      </c>
      <c r="H37" s="377">
        <f>H26+H18+H34</f>
        <v>75582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8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16148</v>
      </c>
      <c r="H44" s="138">
        <v>3768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192</v>
      </c>
      <c r="H45" s="138">
        <v>7587</v>
      </c>
    </row>
    <row r="46" spans="1:13" ht="15.75">
      <c r="A46" s="262" t="s">
        <v>137</v>
      </c>
      <c r="B46" s="83" t="s">
        <v>138</v>
      </c>
      <c r="C46" s="374">
        <f>C35+C40+C45</f>
        <v>70874</v>
      </c>
      <c r="D46" s="375">
        <f>D35+D40+D45</f>
        <v>67035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295</v>
      </c>
      <c r="D48" s="138">
        <v>47</v>
      </c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v>60</v>
      </c>
      <c r="H49" s="138">
        <v>55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2">
        <f>SUM(G44:G49)</f>
        <v>16400</v>
      </c>
      <c r="H50" s="373">
        <f>SUM(H44:H49)</f>
        <v>11410</v>
      </c>
    </row>
    <row r="51" spans="1:8" ht="15.75">
      <c r="A51" s="76" t="s">
        <v>79</v>
      </c>
      <c r="B51" s="78" t="s">
        <v>155</v>
      </c>
      <c r="C51" s="138"/>
      <c r="D51" s="138"/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295</v>
      </c>
      <c r="D52" s="375">
        <f>SUM(D48:D51)</f>
        <v>47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7">
        <v>828</v>
      </c>
      <c r="D55" s="268">
        <v>832</v>
      </c>
      <c r="E55" s="76" t="s">
        <v>168</v>
      </c>
      <c r="F55" s="82" t="s">
        <v>169</v>
      </c>
      <c r="G55" s="138"/>
      <c r="H55" s="137"/>
    </row>
    <row r="56" spans="1:13" ht="16.5" thickBot="1">
      <c r="A56" s="264" t="s">
        <v>170</v>
      </c>
      <c r="B56" s="149" t="s">
        <v>171</v>
      </c>
      <c r="C56" s="378">
        <f>C20+C21+C22+C28+C33+C46+C52+C54+C55</f>
        <v>86917</v>
      </c>
      <c r="D56" s="379">
        <f>D20+D21+D22+D28+D33+D46+D52+D54+D55</f>
        <v>84810</v>
      </c>
      <c r="E56" s="87" t="s">
        <v>557</v>
      </c>
      <c r="F56" s="86" t="s">
        <v>172</v>
      </c>
      <c r="G56" s="376">
        <f>G50+G52+G53+G54+G55</f>
        <v>16400</v>
      </c>
      <c r="H56" s="377">
        <f>H50+H52+H53+H54+H55</f>
        <v>11410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5" t="s">
        <v>181</v>
      </c>
      <c r="G59" s="138">
        <v>53</v>
      </c>
      <c r="H59" s="138">
        <v>1465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527</v>
      </c>
      <c r="H61" s="373">
        <f>SUM(H62:H68)</f>
        <v>936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296</v>
      </c>
      <c r="H62" s="138">
        <v>642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132</v>
      </c>
      <c r="H64" s="138">
        <v>83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0</v>
      </c>
      <c r="H66" s="138">
        <v>114</v>
      </c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30</v>
      </c>
      <c r="H67" s="138">
        <v>21</v>
      </c>
    </row>
    <row r="68" spans="1:8" ht="15.75">
      <c r="A68" s="76" t="s">
        <v>206</v>
      </c>
      <c r="B68" s="78" t="s">
        <v>207</v>
      </c>
      <c r="C68" s="138">
        <v>1826</v>
      </c>
      <c r="D68" s="138">
        <v>905</v>
      </c>
      <c r="E68" s="76" t="s">
        <v>212</v>
      </c>
      <c r="F68" s="80" t="s">
        <v>213</v>
      </c>
      <c r="G68" s="138">
        <v>69</v>
      </c>
      <c r="H68" s="138">
        <v>76</v>
      </c>
    </row>
    <row r="69" spans="1:8" ht="15.75">
      <c r="A69" s="76" t="s">
        <v>210</v>
      </c>
      <c r="B69" s="78" t="s">
        <v>211</v>
      </c>
      <c r="C69" s="138">
        <f>161-136</f>
        <v>25</v>
      </c>
      <c r="D69" s="138">
        <v>8</v>
      </c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>
        <v>136</v>
      </c>
      <c r="D70" s="138">
        <v>65</v>
      </c>
      <c r="E70" s="76" t="s">
        <v>219</v>
      </c>
      <c r="F70" s="80" t="s">
        <v>220</v>
      </c>
      <c r="G70" s="138">
        <v>84</v>
      </c>
      <c r="H70" s="138">
        <v>102</v>
      </c>
    </row>
    <row r="71" spans="1:8" ht="15.75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664</v>
      </c>
      <c r="H71" s="375">
        <f>H59+H60+H61+H69+H70</f>
        <v>2503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/>
      <c r="D73" s="138"/>
      <c r="E73" s="262" t="s">
        <v>230</v>
      </c>
      <c r="F73" s="82" t="s">
        <v>231</v>
      </c>
      <c r="G73" s="267"/>
      <c r="H73" s="268"/>
    </row>
    <row r="74" spans="1:8" ht="15.7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54</v>
      </c>
      <c r="D75" s="138">
        <v>18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2041</v>
      </c>
      <c r="D76" s="375">
        <f>SUM(D68:D75)</f>
        <v>996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664</v>
      </c>
      <c r="H79" s="377">
        <f>H71+H73+H75+H77</f>
        <v>2503</v>
      </c>
    </row>
    <row r="80" spans="1:8" ht="15.7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36</v>
      </c>
      <c r="D88" s="138">
        <v>26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f>1131-36</f>
        <v>1095</v>
      </c>
      <c r="D89" s="138">
        <v>3645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1131</v>
      </c>
      <c r="D92" s="375">
        <f>SUM(D88:D91)</f>
        <v>3671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29</v>
      </c>
      <c r="D93" s="267">
        <v>18</v>
      </c>
      <c r="E93" s="145"/>
      <c r="F93" s="90"/>
      <c r="G93" s="399"/>
      <c r="H93" s="400"/>
    </row>
    <row r="94" spans="1:13" ht="16.5" thickBot="1">
      <c r="A94" s="279" t="s">
        <v>263</v>
      </c>
      <c r="B94" s="166" t="s">
        <v>264</v>
      </c>
      <c r="C94" s="378">
        <f>C65+C76+C85+C92+C93</f>
        <v>3201</v>
      </c>
      <c r="D94" s="379">
        <f>D65+D76+D85+D92+D93</f>
        <v>4685</v>
      </c>
      <c r="E94" s="167"/>
      <c r="F94" s="168"/>
      <c r="G94" s="401"/>
      <c r="H94" s="402"/>
      <c r="M94" s="85"/>
    </row>
    <row r="95" spans="1:8" ht="32.25" thickBot="1">
      <c r="A95" s="276" t="s">
        <v>265</v>
      </c>
      <c r="B95" s="277" t="s">
        <v>266</v>
      </c>
      <c r="C95" s="380">
        <f>C94+C56</f>
        <v>90118</v>
      </c>
      <c r="D95" s="381">
        <f>D94+D56</f>
        <v>89495</v>
      </c>
      <c r="E95" s="169" t="s">
        <v>633</v>
      </c>
      <c r="F95" s="278" t="s">
        <v>268</v>
      </c>
      <c r="G95" s="380">
        <f>G37+G40+G56+G79</f>
        <v>90118</v>
      </c>
      <c r="H95" s="381">
        <f>H37+H40+H56+H79</f>
        <v>89495</v>
      </c>
    </row>
    <row r="96" spans="1:13" ht="15.75">
      <c r="A96" s="115"/>
      <c r="B96" s="349"/>
      <c r="C96" s="115"/>
      <c r="D96" s="115"/>
      <c r="E96" s="350"/>
      <c r="M96" s="85"/>
    </row>
    <row r="97" spans="1:13" ht="15.75">
      <c r="A97" s="352"/>
      <c r="B97" s="349"/>
      <c r="C97" s="115"/>
      <c r="D97" s="115"/>
      <c r="E97" s="350"/>
      <c r="M97" s="85"/>
    </row>
    <row r="98" spans="1:13" ht="15.75">
      <c r="A98" s="470" t="s">
        <v>666</v>
      </c>
      <c r="B98" s="479">
        <f>pdeReportingDate</f>
        <v>45321</v>
      </c>
      <c r="C98" s="479"/>
      <c r="D98" s="479"/>
      <c r="E98" s="479"/>
      <c r="F98" s="479"/>
      <c r="G98" s="479"/>
      <c r="H98" s="479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80" t="str">
        <f>authorName</f>
        <v>Диана Петкова</v>
      </c>
      <c r="C100" s="480"/>
      <c r="D100" s="480"/>
      <c r="E100" s="480"/>
      <c r="F100" s="480"/>
      <c r="G100" s="480"/>
      <c r="H100" s="480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2"/>
      <c r="B103" s="478" t="s">
        <v>668</v>
      </c>
      <c r="C103" s="478"/>
      <c r="D103" s="478"/>
      <c r="E103" s="478"/>
      <c r="M103" s="85"/>
    </row>
    <row r="104" spans="1:5" ht="21.75" customHeight="1">
      <c r="A104" s="472"/>
      <c r="B104" s="478" t="s">
        <v>668</v>
      </c>
      <c r="C104" s="478"/>
      <c r="D104" s="478"/>
      <c r="E104" s="478"/>
    </row>
    <row r="105" spans="1:13" ht="21.75" customHeight="1">
      <c r="A105" s="472"/>
      <c r="B105" s="478" t="s">
        <v>668</v>
      </c>
      <c r="C105" s="478"/>
      <c r="D105" s="478"/>
      <c r="E105" s="478"/>
      <c r="M105" s="85"/>
    </row>
    <row r="106" spans="1:5" ht="21.75" customHeight="1">
      <c r="A106" s="472"/>
      <c r="B106" s="478" t="s">
        <v>668</v>
      </c>
      <c r="C106" s="478"/>
      <c r="D106" s="478"/>
      <c r="E106" s="478"/>
    </row>
    <row r="107" spans="1:13" ht="21.75" customHeight="1">
      <c r="A107" s="472"/>
      <c r="B107" s="478"/>
      <c r="C107" s="478"/>
      <c r="D107" s="478"/>
      <c r="E107" s="478"/>
      <c r="M107" s="85"/>
    </row>
    <row r="108" spans="1:5" ht="21.75" customHeight="1">
      <c r="A108" s="472"/>
      <c r="B108" s="478"/>
      <c r="C108" s="478"/>
      <c r="D108" s="478"/>
      <c r="E108" s="478"/>
    </row>
    <row r="109" spans="1:13" ht="21.75" customHeight="1">
      <c r="A109" s="472"/>
      <c r="B109" s="478"/>
      <c r="C109" s="478"/>
      <c r="D109" s="478"/>
      <c r="E109" s="478"/>
      <c r="M109" s="85"/>
    </row>
    <row r="117" ht="15.75">
      <c r="E117" s="353"/>
    </row>
    <row r="119" spans="5:13" ht="15.75">
      <c r="E119" s="353"/>
      <c r="M119" s="85"/>
    </row>
    <row r="121" spans="5:13" ht="15.75">
      <c r="E121" s="353"/>
      <c r="M121" s="85"/>
    </row>
    <row r="123" ht="15.75">
      <c r="E123" s="353"/>
    </row>
    <row r="125" spans="5:13" ht="15.75">
      <c r="E125" s="353"/>
      <c r="M125" s="85"/>
    </row>
    <row r="127" spans="5:13" ht="15.75">
      <c r="E127" s="353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3"/>
      <c r="M135" s="85"/>
    </row>
    <row r="137" spans="5:13" ht="15.75">
      <c r="E137" s="353"/>
      <c r="M137" s="85"/>
    </row>
    <row r="139" spans="5:13" ht="15.75">
      <c r="E139" s="353"/>
      <c r="M139" s="85"/>
    </row>
    <row r="141" spans="5:13" ht="15.75">
      <c r="E141" s="353"/>
      <c r="M141" s="85"/>
    </row>
    <row r="143" ht="15.75">
      <c r="E143" s="353"/>
    </row>
    <row r="145" ht="15.75">
      <c r="E145" s="353"/>
    </row>
    <row r="147" ht="15.75">
      <c r="E147" s="353"/>
    </row>
    <row r="149" spans="5:13" ht="15.75">
      <c r="E149" s="353"/>
      <c r="M149" s="85"/>
    </row>
    <row r="151" ht="15.75">
      <c r="M151" s="85"/>
    </row>
    <row r="153" ht="15.75">
      <c r="M153" s="85"/>
    </row>
    <row r="159" ht="15.75">
      <c r="E159" s="353"/>
    </row>
    <row r="161" spans="1:18" s="351" customFormat="1" ht="15.7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.7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.7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.7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.7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.7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.7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.7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.7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7">
      <selection activeCell="H12" sqref="H12:H45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СИРМА ГРУП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200101236</v>
      </c>
      <c r="B5" s="341"/>
      <c r="C5" s="341"/>
      <c r="D5" s="341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4">
        <v>138</v>
      </c>
      <c r="D12" s="254">
        <v>84</v>
      </c>
      <c r="E12" s="135" t="s">
        <v>277</v>
      </c>
      <c r="F12" s="180" t="s">
        <v>278</v>
      </c>
      <c r="G12" s="254"/>
      <c r="H12" s="254"/>
    </row>
    <row r="13" spans="1:8" ht="15.75">
      <c r="A13" s="135" t="s">
        <v>279</v>
      </c>
      <c r="B13" s="131" t="s">
        <v>280</v>
      </c>
      <c r="C13" s="254">
        <v>702</v>
      </c>
      <c r="D13" s="254">
        <v>904</v>
      </c>
      <c r="E13" s="135" t="s">
        <v>281</v>
      </c>
      <c r="F13" s="180" t="s">
        <v>282</v>
      </c>
      <c r="G13" s="254"/>
      <c r="H13" s="254"/>
    </row>
    <row r="14" spans="1:8" ht="15.75">
      <c r="A14" s="135" t="s">
        <v>283</v>
      </c>
      <c r="B14" s="131" t="s">
        <v>284</v>
      </c>
      <c r="C14" s="254">
        <v>617</v>
      </c>
      <c r="D14" s="254">
        <v>602</v>
      </c>
      <c r="E14" s="185" t="s">
        <v>285</v>
      </c>
      <c r="F14" s="180" t="s">
        <v>286</v>
      </c>
      <c r="G14" s="254">
        <v>3671</v>
      </c>
      <c r="H14" s="254">
        <v>3217</v>
      </c>
    </row>
    <row r="15" spans="1:8" ht="15.75">
      <c r="A15" s="135" t="s">
        <v>287</v>
      </c>
      <c r="B15" s="131" t="s">
        <v>288</v>
      </c>
      <c r="C15" s="254">
        <v>1727</v>
      </c>
      <c r="D15" s="254">
        <v>1551</v>
      </c>
      <c r="E15" s="185" t="s">
        <v>79</v>
      </c>
      <c r="F15" s="180" t="s">
        <v>289</v>
      </c>
      <c r="G15" s="254">
        <f>33+1999+13</f>
        <v>2045</v>
      </c>
      <c r="H15" s="254">
        <f>10487-9879</f>
        <v>608</v>
      </c>
    </row>
    <row r="16" spans="1:8" ht="15.75">
      <c r="A16" s="135" t="s">
        <v>290</v>
      </c>
      <c r="B16" s="131" t="s">
        <v>291</v>
      </c>
      <c r="C16" s="254">
        <v>144</v>
      </c>
      <c r="D16" s="254">
        <v>138</v>
      </c>
      <c r="E16" s="176" t="s">
        <v>52</v>
      </c>
      <c r="F16" s="204" t="s">
        <v>292</v>
      </c>
      <c r="G16" s="405">
        <f>SUM(G12:G15)</f>
        <v>5716</v>
      </c>
      <c r="H16" s="406">
        <f>SUM(H12:H15)</f>
        <v>3825</v>
      </c>
    </row>
    <row r="17" spans="1:8" ht="31.5">
      <c r="A17" s="135" t="s">
        <v>293</v>
      </c>
      <c r="B17" s="131" t="s">
        <v>294</v>
      </c>
      <c r="C17" s="254">
        <v>1997</v>
      </c>
      <c r="D17" s="254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4"/>
      <c r="D18" s="254"/>
      <c r="E18" s="174" t="s">
        <v>297</v>
      </c>
      <c r="F18" s="178" t="s">
        <v>298</v>
      </c>
      <c r="G18" s="416"/>
      <c r="H18" s="417"/>
    </row>
    <row r="19" spans="1:8" ht="15.75">
      <c r="A19" s="135" t="s">
        <v>299</v>
      </c>
      <c r="B19" s="131" t="s">
        <v>300</v>
      </c>
      <c r="C19" s="254">
        <v>221</v>
      </c>
      <c r="D19" s="254">
        <v>2970</v>
      </c>
      <c r="E19" s="135" t="s">
        <v>301</v>
      </c>
      <c r="F19" s="177" t="s">
        <v>302</v>
      </c>
      <c r="G19" s="254"/>
      <c r="H19" s="255"/>
    </row>
    <row r="20" spans="1:8" ht="15.75">
      <c r="A20" s="175" t="s">
        <v>303</v>
      </c>
      <c r="B20" s="131" t="s">
        <v>304</v>
      </c>
      <c r="C20" s="254"/>
      <c r="D20" s="254">
        <v>2786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5546</v>
      </c>
      <c r="D22" s="406">
        <f>SUM(D12:D18)+D19</f>
        <v>6249</v>
      </c>
      <c r="E22" s="135" t="s">
        <v>309</v>
      </c>
      <c r="F22" s="177" t="s">
        <v>310</v>
      </c>
      <c r="G22" s="254">
        <v>6</v>
      </c>
      <c r="H22" s="254">
        <v>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>
        <v>1509</v>
      </c>
      <c r="H23" s="254">
        <v>9879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4"/>
    </row>
    <row r="25" spans="1:8" ht="31.5">
      <c r="A25" s="135" t="s">
        <v>316</v>
      </c>
      <c r="B25" s="177" t="s">
        <v>317</v>
      </c>
      <c r="C25" s="254">
        <v>109</v>
      </c>
      <c r="D25" s="254">
        <v>369</v>
      </c>
      <c r="E25" s="135" t="s">
        <v>318</v>
      </c>
      <c r="F25" s="177" t="s">
        <v>319</v>
      </c>
      <c r="G25" s="254"/>
      <c r="H25" s="254">
        <v>1</v>
      </c>
    </row>
    <row r="26" spans="1:8" ht="31.5">
      <c r="A26" s="135" t="s">
        <v>320</v>
      </c>
      <c r="B26" s="177" t="s">
        <v>321</v>
      </c>
      <c r="C26" s="254"/>
      <c r="D26" s="254">
        <v>412</v>
      </c>
      <c r="E26" s="135" t="s">
        <v>322</v>
      </c>
      <c r="F26" s="177" t="s">
        <v>323</v>
      </c>
      <c r="G26" s="254"/>
      <c r="H26" s="254"/>
    </row>
    <row r="27" spans="1:8" ht="31.5">
      <c r="A27" s="135" t="s">
        <v>324</v>
      </c>
      <c r="B27" s="177" t="s">
        <v>325</v>
      </c>
      <c r="C27" s="254">
        <v>3</v>
      </c>
      <c r="D27" s="254">
        <v>6</v>
      </c>
      <c r="E27" s="176" t="s">
        <v>104</v>
      </c>
      <c r="F27" s="178" t="s">
        <v>326</v>
      </c>
      <c r="G27" s="405">
        <f>SUM(G22:G26)</f>
        <v>1515</v>
      </c>
      <c r="H27" s="406">
        <f>SUM(H22:H26)</f>
        <v>9887</v>
      </c>
    </row>
    <row r="28" spans="1:8" ht="15.75">
      <c r="A28" s="135" t="s">
        <v>79</v>
      </c>
      <c r="B28" s="177" t="s">
        <v>327</v>
      </c>
      <c r="C28" s="254">
        <f>33+2</f>
        <v>35</v>
      </c>
      <c r="D28" s="254">
        <v>5405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147</v>
      </c>
      <c r="D29" s="406">
        <f>SUM(D25:D28)</f>
        <v>6192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5693</v>
      </c>
      <c r="D31" s="412">
        <f>D29+D22</f>
        <v>12441</v>
      </c>
      <c r="E31" s="191" t="s">
        <v>548</v>
      </c>
      <c r="F31" s="206" t="s">
        <v>331</v>
      </c>
      <c r="G31" s="193">
        <f>G16+G18+G27</f>
        <v>7231</v>
      </c>
      <c r="H31" s="194">
        <f>H16+H18+H27</f>
        <v>13712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1538</v>
      </c>
      <c r="D33" s="184">
        <f>IF((H31-D31)&gt;0,H31-D31,0)</f>
        <v>1271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0</v>
      </c>
    </row>
    <row r="34" spans="1:8" ht="31.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5693</v>
      </c>
      <c r="D36" s="414">
        <f>D31-D34+D35</f>
        <v>12441</v>
      </c>
      <c r="E36" s="202" t="s">
        <v>346</v>
      </c>
      <c r="F36" s="196" t="s">
        <v>347</v>
      </c>
      <c r="G36" s="207">
        <f>G35-G34+G31</f>
        <v>7231</v>
      </c>
      <c r="H36" s="208">
        <f>H35-H34+H31</f>
        <v>13712</v>
      </c>
    </row>
    <row r="37" spans="1:8" ht="15.75">
      <c r="A37" s="201" t="s">
        <v>348</v>
      </c>
      <c r="B37" s="171" t="s">
        <v>349</v>
      </c>
      <c r="C37" s="411">
        <f>IF((G36-C36)&gt;0,G36-C36,0)</f>
        <v>1538</v>
      </c>
      <c r="D37" s="412">
        <f>IF((H36-D36)&gt;0,H36-D36,0)</f>
        <v>1271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5">
        <f>C39+C40+C41</f>
        <v>4</v>
      </c>
      <c r="D38" s="406">
        <f>D39+D40+D41</f>
        <v>-860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4"/>
      <c r="D39" s="254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4">
        <v>4</v>
      </c>
      <c r="D40" s="254">
        <v>-860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1534</v>
      </c>
      <c r="D42" s="184">
        <f>+IF((H36-D36-D38)&gt;0,H36-D36-D38,0)</f>
        <v>2131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1534</v>
      </c>
      <c r="D44" s="208">
        <f>IF(H42=0,IF(D42-D43&gt;0,D42-D43+H43,0),IF(H42-H43&lt;0,H43-H42+D42,0))</f>
        <v>2131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7">
        <f>C36+C38+C42</f>
        <v>7231</v>
      </c>
      <c r="D45" s="408">
        <f>D36+D38+D42</f>
        <v>13712</v>
      </c>
      <c r="E45" s="210" t="s">
        <v>373</v>
      </c>
      <c r="F45" s="212" t="s">
        <v>374</v>
      </c>
      <c r="G45" s="407">
        <f>G42+G36</f>
        <v>7231</v>
      </c>
      <c r="H45" s="408">
        <f>H42+H36</f>
        <v>13712</v>
      </c>
    </row>
    <row r="46" spans="1:8" ht="15.75">
      <c r="A46" s="32"/>
      <c r="B46" s="342"/>
      <c r="C46" s="343"/>
      <c r="D46" s="343"/>
      <c r="E46" s="344"/>
      <c r="F46" s="32"/>
      <c r="G46" s="343"/>
      <c r="H46" s="343"/>
    </row>
    <row r="47" spans="1:8" ht="15.75">
      <c r="A47" s="482" t="s">
        <v>667</v>
      </c>
      <c r="B47" s="482"/>
      <c r="C47" s="482"/>
      <c r="D47" s="482"/>
      <c r="E47" s="482"/>
      <c r="F47" s="32"/>
      <c r="G47" s="343"/>
      <c r="H47" s="343"/>
    </row>
    <row r="48" spans="1:8" ht="15.75">
      <c r="A48" s="32"/>
      <c r="B48" s="342"/>
      <c r="C48" s="343"/>
      <c r="D48" s="343"/>
      <c r="E48" s="344"/>
      <c r="F48" s="32"/>
      <c r="G48" s="343"/>
      <c r="H48" s="343"/>
    </row>
    <row r="49" spans="1:8" ht="15.7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.75">
      <c r="A50" s="470" t="s">
        <v>666</v>
      </c>
      <c r="B50" s="479">
        <f>pdeReportingDate</f>
        <v>45321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80" t="str">
        <f>authorName</f>
        <v>Диана Петкова</v>
      </c>
      <c r="C52" s="480"/>
      <c r="D52" s="480"/>
      <c r="E52" s="480"/>
      <c r="F52" s="480"/>
      <c r="G52" s="480"/>
      <c r="H52" s="480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2"/>
      <c r="B55" s="478" t="s">
        <v>668</v>
      </c>
      <c r="C55" s="478"/>
      <c r="D55" s="478"/>
      <c r="E55" s="478"/>
      <c r="F55" s="351"/>
      <c r="G55" s="41"/>
      <c r="H55" s="39"/>
    </row>
    <row r="56" spans="1:8" ht="15.75" customHeight="1">
      <c r="A56" s="472"/>
      <c r="B56" s="478" t="s">
        <v>668</v>
      </c>
      <c r="C56" s="478"/>
      <c r="D56" s="478"/>
      <c r="E56" s="478"/>
      <c r="F56" s="351"/>
      <c r="G56" s="41"/>
      <c r="H56" s="39"/>
    </row>
    <row r="57" spans="1:8" ht="15.75" customHeight="1">
      <c r="A57" s="472"/>
      <c r="B57" s="478" t="s">
        <v>668</v>
      </c>
      <c r="C57" s="478"/>
      <c r="D57" s="478"/>
      <c r="E57" s="478"/>
      <c r="F57" s="351"/>
      <c r="G57" s="41"/>
      <c r="H57" s="39"/>
    </row>
    <row r="58" spans="1:8" ht="15.75" customHeight="1">
      <c r="A58" s="472"/>
      <c r="B58" s="478" t="s">
        <v>668</v>
      </c>
      <c r="C58" s="478"/>
      <c r="D58" s="478"/>
      <c r="E58" s="478"/>
      <c r="F58" s="351"/>
      <c r="G58" s="41"/>
      <c r="H58" s="39"/>
    </row>
    <row r="59" spans="1:8" ht="15.75">
      <c r="A59" s="472"/>
      <c r="B59" s="478"/>
      <c r="C59" s="478"/>
      <c r="D59" s="478"/>
      <c r="E59" s="478"/>
      <c r="F59" s="351"/>
      <c r="G59" s="41"/>
      <c r="H59" s="39"/>
    </row>
    <row r="60" spans="1:8" ht="15.75">
      <c r="A60" s="472"/>
      <c r="B60" s="478"/>
      <c r="C60" s="478"/>
      <c r="D60" s="478"/>
      <c r="E60" s="478"/>
      <c r="F60" s="351"/>
      <c r="G60" s="41"/>
      <c r="H60" s="39"/>
    </row>
    <row r="61" spans="1:8" ht="15.75">
      <c r="A61" s="472"/>
      <c r="B61" s="478"/>
      <c r="C61" s="478"/>
      <c r="D61" s="478"/>
      <c r="E61" s="478"/>
      <c r="F61" s="351"/>
      <c r="G61" s="41"/>
      <c r="H61" s="39"/>
    </row>
    <row r="62" spans="1:8" ht="15.75">
      <c r="A62" s="32"/>
      <c r="B62" s="32"/>
      <c r="C62" s="343"/>
      <c r="D62" s="343"/>
      <c r="E62" s="32"/>
      <c r="F62" s="32"/>
      <c r="G62" s="345"/>
      <c r="H62" s="345"/>
    </row>
    <row r="63" spans="1:8" ht="15.75">
      <c r="A63" s="32"/>
      <c r="B63" s="32"/>
      <c r="C63" s="343"/>
      <c r="D63" s="343"/>
      <c r="E63" s="32"/>
      <c r="F63" s="32"/>
      <c r="G63" s="345"/>
      <c r="H63" s="345"/>
    </row>
    <row r="64" spans="1:8" ht="15.75">
      <c r="A64" s="32"/>
      <c r="B64" s="32"/>
      <c r="C64" s="343"/>
      <c r="D64" s="343"/>
      <c r="E64" s="32"/>
      <c r="F64" s="32"/>
      <c r="G64" s="345"/>
      <c r="H64" s="345"/>
    </row>
    <row r="65" spans="1:8" ht="15.75">
      <c r="A65" s="32"/>
      <c r="B65" s="32"/>
      <c r="C65" s="343"/>
      <c r="D65" s="343"/>
      <c r="E65" s="32"/>
      <c r="F65" s="32"/>
      <c r="G65" s="345"/>
      <c r="H65" s="345"/>
    </row>
    <row r="66" spans="1:8" ht="15.75">
      <c r="A66" s="32"/>
      <c r="B66" s="32"/>
      <c r="C66" s="343"/>
      <c r="D66" s="343"/>
      <c r="E66" s="32"/>
      <c r="F66" s="32"/>
      <c r="G66" s="345"/>
      <c r="H66" s="345"/>
    </row>
    <row r="67" spans="1:8" ht="15.75">
      <c r="A67" s="32"/>
      <c r="B67" s="32"/>
      <c r="C67" s="343"/>
      <c r="D67" s="343"/>
      <c r="E67" s="32"/>
      <c r="F67" s="32"/>
      <c r="G67" s="345"/>
      <c r="H67" s="345"/>
    </row>
    <row r="68" spans="1:8" ht="15.75">
      <c r="A68" s="32"/>
      <c r="B68" s="32"/>
      <c r="C68" s="343"/>
      <c r="D68" s="343"/>
      <c r="E68" s="32"/>
      <c r="F68" s="32"/>
      <c r="G68" s="345"/>
      <c r="H68" s="345"/>
    </row>
    <row r="69" spans="1:8" ht="15.75">
      <c r="A69" s="32"/>
      <c r="B69" s="32"/>
      <c r="C69" s="343"/>
      <c r="D69" s="343"/>
      <c r="E69" s="32"/>
      <c r="F69" s="32"/>
      <c r="G69" s="345"/>
      <c r="H69" s="345"/>
    </row>
    <row r="70" spans="1:8" ht="15.75">
      <c r="A70" s="32"/>
      <c r="B70" s="32"/>
      <c r="C70" s="343"/>
      <c r="D70" s="343"/>
      <c r="E70" s="32"/>
      <c r="F70" s="32"/>
      <c r="G70" s="345"/>
      <c r="H70" s="345"/>
    </row>
    <row r="71" spans="1:8" ht="15.75">
      <c r="A71" s="32"/>
      <c r="B71" s="32"/>
      <c r="C71" s="343"/>
      <c r="D71" s="343"/>
      <c r="E71" s="32"/>
      <c r="F71" s="32"/>
      <c r="G71" s="345"/>
      <c r="H71" s="345"/>
    </row>
    <row r="72" spans="1:8" ht="15.75">
      <c r="A72" s="32"/>
      <c r="B72" s="32"/>
      <c r="C72" s="343"/>
      <c r="D72" s="343"/>
      <c r="E72" s="32"/>
      <c r="F72" s="32"/>
      <c r="G72" s="345"/>
      <c r="H72" s="345"/>
    </row>
    <row r="73" spans="1:8" ht="15.75">
      <c r="A73" s="32"/>
      <c r="B73" s="32"/>
      <c r="C73" s="343"/>
      <c r="D73" s="343"/>
      <c r="E73" s="32"/>
      <c r="F73" s="32"/>
      <c r="G73" s="345"/>
      <c r="H73" s="345"/>
    </row>
    <row r="74" spans="1:8" ht="15.75">
      <c r="A74" s="32"/>
      <c r="B74" s="32"/>
      <c r="C74" s="343"/>
      <c r="D74" s="343"/>
      <c r="E74" s="32"/>
      <c r="F74" s="32"/>
      <c r="G74" s="345"/>
      <c r="H74" s="345"/>
    </row>
    <row r="75" spans="1:8" ht="15.75">
      <c r="A75" s="32"/>
      <c r="B75" s="32"/>
      <c r="C75" s="343"/>
      <c r="D75" s="343"/>
      <c r="E75" s="32"/>
      <c r="F75" s="32"/>
      <c r="G75" s="345"/>
      <c r="H75" s="345"/>
    </row>
    <row r="76" spans="1:8" ht="15.75">
      <c r="A76" s="32"/>
      <c r="B76" s="32"/>
      <c r="C76" s="343"/>
      <c r="D76" s="343"/>
      <c r="E76" s="32"/>
      <c r="F76" s="32"/>
      <c r="G76" s="345"/>
      <c r="H76" s="345"/>
    </row>
    <row r="77" spans="1:8" ht="15.75">
      <c r="A77" s="32"/>
      <c r="B77" s="32"/>
      <c r="C77" s="343"/>
      <c r="D77" s="343"/>
      <c r="E77" s="32"/>
      <c r="F77" s="32"/>
      <c r="G77" s="345"/>
      <c r="H77" s="345"/>
    </row>
    <row r="78" spans="1:8" ht="15.75">
      <c r="A78" s="32"/>
      <c r="B78" s="32"/>
      <c r="C78" s="343"/>
      <c r="D78" s="343"/>
      <c r="E78" s="32"/>
      <c r="F78" s="32"/>
      <c r="G78" s="345"/>
      <c r="H78" s="345"/>
    </row>
    <row r="79" spans="1:8" ht="15.75">
      <c r="A79" s="32"/>
      <c r="B79" s="32"/>
      <c r="C79" s="343"/>
      <c r="D79" s="343"/>
      <c r="E79" s="32"/>
      <c r="F79" s="32"/>
      <c r="G79" s="345"/>
      <c r="H79" s="345"/>
    </row>
    <row r="80" spans="1:8" ht="15.75">
      <c r="A80" s="32"/>
      <c r="B80" s="32"/>
      <c r="C80" s="343"/>
      <c r="D80" s="343"/>
      <c r="E80" s="32"/>
      <c r="F80" s="32"/>
      <c r="G80" s="345"/>
      <c r="H80" s="345"/>
    </row>
    <row r="81" spans="1:8" ht="15.75">
      <c r="A81" s="32"/>
      <c r="B81" s="32"/>
      <c r="C81" s="343"/>
      <c r="D81" s="343"/>
      <c r="E81" s="32"/>
      <c r="F81" s="32"/>
      <c r="G81" s="345"/>
      <c r="H81" s="345"/>
    </row>
    <row r="82" spans="1:8" ht="15.75">
      <c r="A82" s="32"/>
      <c r="B82" s="32"/>
      <c r="C82" s="343"/>
      <c r="D82" s="343"/>
      <c r="E82" s="32"/>
      <c r="F82" s="32"/>
      <c r="G82" s="345"/>
      <c r="H82" s="345"/>
    </row>
    <row r="83" spans="1:8" ht="15.75">
      <c r="A83" s="32"/>
      <c r="B83" s="32"/>
      <c r="C83" s="343"/>
      <c r="D83" s="343"/>
      <c r="E83" s="32"/>
      <c r="F83" s="32"/>
      <c r="G83" s="345"/>
      <c r="H83" s="345"/>
    </row>
    <row r="84" spans="1:8" ht="15.75">
      <c r="A84" s="32"/>
      <c r="B84" s="32"/>
      <c r="C84" s="343"/>
      <c r="D84" s="343"/>
      <c r="E84" s="32"/>
      <c r="F84" s="32"/>
      <c r="G84" s="345"/>
      <c r="H84" s="345"/>
    </row>
    <row r="85" spans="1:8" ht="15.75">
      <c r="A85" s="32"/>
      <c r="B85" s="32"/>
      <c r="C85" s="343"/>
      <c r="D85" s="343"/>
      <c r="E85" s="32"/>
      <c r="F85" s="32"/>
      <c r="G85" s="345"/>
      <c r="H85" s="345"/>
    </row>
    <row r="86" spans="1:8" ht="15.75">
      <c r="A86" s="32"/>
      <c r="B86" s="32"/>
      <c r="C86" s="343"/>
      <c r="D86" s="343"/>
      <c r="E86" s="32"/>
      <c r="F86" s="32"/>
      <c r="G86" s="345"/>
      <c r="H86" s="345"/>
    </row>
    <row r="87" spans="1:8" ht="15.75">
      <c r="A87" s="32"/>
      <c r="B87" s="32"/>
      <c r="C87" s="343"/>
      <c r="D87" s="343"/>
      <c r="E87" s="32"/>
      <c r="F87" s="32"/>
      <c r="G87" s="345"/>
      <c r="H87" s="345"/>
    </row>
    <row r="88" spans="1:8" ht="15.75">
      <c r="A88" s="32"/>
      <c r="B88" s="32"/>
      <c r="C88" s="343"/>
      <c r="D88" s="343"/>
      <c r="E88" s="32"/>
      <c r="F88" s="32"/>
      <c r="G88" s="345"/>
      <c r="H88" s="345"/>
    </row>
    <row r="89" spans="1:8" ht="15.75">
      <c r="A89" s="32"/>
      <c r="B89" s="32"/>
      <c r="C89" s="343"/>
      <c r="D89" s="343"/>
      <c r="E89" s="32"/>
      <c r="F89" s="32"/>
      <c r="G89" s="345"/>
      <c r="H89" s="345"/>
    </row>
    <row r="90" spans="1:8" ht="15.75">
      <c r="A90" s="32"/>
      <c r="B90" s="32"/>
      <c r="C90" s="343"/>
      <c r="D90" s="343"/>
      <c r="E90" s="32"/>
      <c r="F90" s="32"/>
      <c r="G90" s="345"/>
      <c r="H90" s="345"/>
    </row>
    <row r="91" spans="1:8" ht="15.75">
      <c r="A91" s="32"/>
      <c r="B91" s="32"/>
      <c r="C91" s="343"/>
      <c r="D91" s="343"/>
      <c r="E91" s="32"/>
      <c r="F91" s="32"/>
      <c r="G91" s="345"/>
      <c r="H91" s="345"/>
    </row>
    <row r="92" spans="1:8" ht="15.75">
      <c r="A92" s="32"/>
      <c r="B92" s="32"/>
      <c r="C92" s="343"/>
      <c r="D92" s="343"/>
      <c r="E92" s="32"/>
      <c r="F92" s="32"/>
      <c r="G92" s="345"/>
      <c r="H92" s="345"/>
    </row>
    <row r="93" spans="1:8" ht="15.75">
      <c r="A93" s="32"/>
      <c r="B93" s="32"/>
      <c r="C93" s="343"/>
      <c r="D93" s="343"/>
      <c r="E93" s="32"/>
      <c r="F93" s="32"/>
      <c r="G93" s="345"/>
      <c r="H93" s="345"/>
    </row>
    <row r="94" spans="1:8" ht="15.75">
      <c r="A94" s="32"/>
      <c r="B94" s="32"/>
      <c r="C94" s="343"/>
      <c r="D94" s="343"/>
      <c r="E94" s="32"/>
      <c r="F94" s="32"/>
      <c r="G94" s="345"/>
      <c r="H94" s="345"/>
    </row>
    <row r="95" spans="1:8" ht="15.75">
      <c r="A95" s="32"/>
      <c r="B95" s="32"/>
      <c r="C95" s="343"/>
      <c r="D95" s="343"/>
      <c r="E95" s="32"/>
      <c r="F95" s="32"/>
      <c r="G95" s="345"/>
      <c r="H95" s="345"/>
    </row>
    <row r="96" spans="1:8" ht="15.75">
      <c r="A96" s="32"/>
      <c r="B96" s="32"/>
      <c r="C96" s="343"/>
      <c r="D96" s="343"/>
      <c r="E96" s="32"/>
      <c r="F96" s="32"/>
      <c r="G96" s="345"/>
      <c r="H96" s="345"/>
    </row>
    <row r="97" spans="1:8" ht="15.75">
      <c r="A97" s="32"/>
      <c r="B97" s="32"/>
      <c r="C97" s="343"/>
      <c r="D97" s="343"/>
      <c r="E97" s="32"/>
      <c r="F97" s="32"/>
      <c r="G97" s="345"/>
      <c r="H97" s="345"/>
    </row>
    <row r="98" spans="1:8" ht="15.75">
      <c r="A98" s="32"/>
      <c r="B98" s="32"/>
      <c r="C98" s="343"/>
      <c r="D98" s="343"/>
      <c r="E98" s="32"/>
      <c r="F98" s="32"/>
      <c r="G98" s="345"/>
      <c r="H98" s="345"/>
    </row>
    <row r="99" spans="1:8" ht="15.75">
      <c r="A99" s="32"/>
      <c r="B99" s="32"/>
      <c r="C99" s="343"/>
      <c r="D99" s="343"/>
      <c r="E99" s="32"/>
      <c r="F99" s="32"/>
      <c r="G99" s="345"/>
      <c r="H99" s="345"/>
    </row>
    <row r="100" spans="1:8" ht="15.75">
      <c r="A100" s="32"/>
      <c r="B100" s="32"/>
      <c r="C100" s="343"/>
      <c r="D100" s="343"/>
      <c r="E100" s="32"/>
      <c r="F100" s="32"/>
      <c r="G100" s="345"/>
      <c r="H100" s="345"/>
    </row>
    <row r="101" spans="1:8" ht="15.75">
      <c r="A101" s="32"/>
      <c r="B101" s="32"/>
      <c r="C101" s="343"/>
      <c r="D101" s="343"/>
      <c r="E101" s="32"/>
      <c r="F101" s="32"/>
      <c r="G101" s="345"/>
      <c r="H101" s="345"/>
    </row>
    <row r="102" spans="1:8" ht="15.75">
      <c r="A102" s="32"/>
      <c r="B102" s="32"/>
      <c r="C102" s="343"/>
      <c r="D102" s="343"/>
      <c r="E102" s="32"/>
      <c r="F102" s="32"/>
      <c r="G102" s="345"/>
      <c r="H102" s="345"/>
    </row>
    <row r="103" spans="1:8" ht="15.75">
      <c r="A103" s="32"/>
      <c r="B103" s="32"/>
      <c r="C103" s="343"/>
      <c r="D103" s="343"/>
      <c r="E103" s="32"/>
      <c r="F103" s="32"/>
      <c r="G103" s="345"/>
      <c r="H103" s="34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90" zoomScaleNormal="90" zoomScaleSheetLayoutView="80" zoomScalePageLayoutView="0" workbookViewId="0" topLeftCell="A16">
      <selection activeCell="D43" sqref="D4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СИРМА ГРУП ХОЛДИНГ АД</v>
      </c>
      <c r="B4" s="281"/>
      <c r="C4" s="45"/>
      <c r="D4" s="65"/>
      <c r="E4" s="14"/>
    </row>
    <row r="5" spans="1:5" ht="15.75">
      <c r="A5" s="63" t="str">
        <f>CONCATENATE("ЕИК по БУЛСТАТ: ",pdeBulstat)</f>
        <v>ЕИК по БУЛСТАТ: 200101236</v>
      </c>
      <c r="B5" s="282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1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4612</v>
      </c>
      <c r="D11" s="138">
        <v>4603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-2553</v>
      </c>
      <c r="D12" s="138">
        <v>-2458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-1948</v>
      </c>
      <c r="D14" s="138">
        <v>-1770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>
        <v>17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-3</v>
      </c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-1461</v>
      </c>
      <c r="D20" s="138">
        <v>-228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-1353</v>
      </c>
      <c r="D21" s="436">
        <f>SUM(D11:D20)</f>
        <v>164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-477</v>
      </c>
      <c r="D23" s="138">
        <v>-319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1999</v>
      </c>
      <c r="D24" s="138">
        <v>1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77</v>
      </c>
      <c r="D25" s="138">
        <v>-692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-700</v>
      </c>
      <c r="D26" s="138">
        <v>1639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>
        <v>21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-3839</v>
      </c>
      <c r="D28" s="138">
        <v>-6058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0</v>
      </c>
      <c r="D29" s="138">
        <v>7824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1509</v>
      </c>
      <c r="D30" s="138">
        <v>9945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>
        <v>-3</v>
      </c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-1431</v>
      </c>
      <c r="D33" s="436">
        <f>SUM(D23:D32)</f>
        <v>12358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>
        <v>-1213</v>
      </c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>
        <v>6827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-8876</v>
      </c>
      <c r="D38" s="138">
        <v>-14907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-70</v>
      </c>
      <c r="D39" s="138">
        <v>-38</v>
      </c>
      <c r="E39" s="118"/>
      <c r="F39" s="118"/>
    </row>
    <row r="40" spans="1:6" ht="31.5">
      <c r="A40" s="217" t="s">
        <v>433</v>
      </c>
      <c r="B40" s="119" t="s">
        <v>434</v>
      </c>
      <c r="C40" s="138">
        <f>+-105-5</f>
        <v>-110</v>
      </c>
      <c r="D40" s="138">
        <v>-317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-2595</v>
      </c>
      <c r="D41" s="138">
        <v>-1216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f>13622-514</f>
        <v>13108</v>
      </c>
      <c r="D42" s="138">
        <v>-975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244</v>
      </c>
      <c r="D43" s="438">
        <f>SUM(D35:D42)</f>
        <v>-10626</v>
      </c>
      <c r="E43" s="118"/>
      <c r="F43" s="118"/>
      <c r="G43" s="121"/>
      <c r="H43" s="121"/>
    </row>
    <row r="44" spans="1:8" ht="16.5" thickBot="1">
      <c r="A44" s="238" t="s">
        <v>441</v>
      </c>
      <c r="B44" s="239" t="s">
        <v>442</v>
      </c>
      <c r="C44" s="245">
        <f>C43+C33+C21</f>
        <v>-2540</v>
      </c>
      <c r="D44" s="246">
        <f>D43+D33+D21</f>
        <v>1896</v>
      </c>
      <c r="E44" s="118"/>
      <c r="F44" s="118"/>
      <c r="G44" s="121"/>
      <c r="H44" s="121"/>
    </row>
    <row r="45" spans="1:8" ht="16.5" thickBot="1">
      <c r="A45" s="240" t="s">
        <v>443</v>
      </c>
      <c r="B45" s="241" t="s">
        <v>444</v>
      </c>
      <c r="C45" s="247">
        <v>3671</v>
      </c>
      <c r="D45" s="247">
        <v>1775</v>
      </c>
      <c r="E45" s="118"/>
      <c r="F45" s="118"/>
      <c r="G45" s="121"/>
      <c r="H45" s="121"/>
    </row>
    <row r="46" spans="1:8" ht="16.5" thickBot="1">
      <c r="A46" s="243" t="s">
        <v>445</v>
      </c>
      <c r="B46" s="244" t="s">
        <v>446</v>
      </c>
      <c r="C46" s="248">
        <f>C45+C44</f>
        <v>1131</v>
      </c>
      <c r="D46" s="249">
        <f>D45+D44</f>
        <v>3671</v>
      </c>
      <c r="E46" s="118"/>
      <c r="F46" s="118"/>
      <c r="G46" s="121"/>
      <c r="H46" s="121"/>
    </row>
    <row r="47" spans="1:8" ht="15.75">
      <c r="A47" s="242" t="s">
        <v>447</v>
      </c>
      <c r="B47" s="250" t="s">
        <v>448</v>
      </c>
      <c r="C47" s="237">
        <f>+C46</f>
        <v>1131</v>
      </c>
      <c r="D47" s="237">
        <f>+D46</f>
        <v>3671</v>
      </c>
      <c r="E47" s="118"/>
      <c r="F47" s="118"/>
      <c r="G47" s="121"/>
      <c r="H47" s="121"/>
    </row>
    <row r="48" spans="1:8" ht="16.5" thickBot="1">
      <c r="A48" s="219" t="s">
        <v>449</v>
      </c>
      <c r="B48" s="251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657</v>
      </c>
      <c r="G50" s="121"/>
      <c r="H50" s="121"/>
    </row>
    <row r="51" spans="1:8" ht="15.75">
      <c r="A51" s="483" t="s">
        <v>663</v>
      </c>
      <c r="B51" s="483"/>
      <c r="C51" s="483"/>
      <c r="D51" s="483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666</v>
      </c>
      <c r="B54" s="479">
        <f>pdeReportingDate</f>
        <v>45321</v>
      </c>
      <c r="C54" s="479"/>
      <c r="D54" s="479"/>
      <c r="E54" s="479"/>
      <c r="F54" s="473"/>
      <c r="G54" s="473"/>
      <c r="H54" s="473"/>
      <c r="M54" s="85"/>
    </row>
    <row r="55" spans="1:13" s="39" customFormat="1" ht="15.75">
      <c r="A55" s="470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1" t="s">
        <v>8</v>
      </c>
      <c r="B56" s="480" t="str">
        <f>authorName</f>
        <v>Диана Петкова</v>
      </c>
      <c r="C56" s="480"/>
      <c r="D56" s="480"/>
      <c r="E56" s="480"/>
      <c r="F56" s="67"/>
      <c r="G56" s="67"/>
      <c r="H56" s="67"/>
    </row>
    <row r="57" spans="1:8" s="39" customFormat="1" ht="15.75">
      <c r="A57" s="471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1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2"/>
      <c r="B59" s="478" t="s">
        <v>668</v>
      </c>
      <c r="C59" s="478"/>
      <c r="D59" s="478"/>
      <c r="E59" s="478"/>
      <c r="F59" s="351"/>
      <c r="G59" s="41"/>
      <c r="H59" s="39"/>
    </row>
    <row r="60" spans="1:8" ht="15.75">
      <c r="A60" s="472"/>
      <c r="B60" s="478" t="s">
        <v>668</v>
      </c>
      <c r="C60" s="478"/>
      <c r="D60" s="478"/>
      <c r="E60" s="478"/>
      <c r="F60" s="351"/>
      <c r="G60" s="41"/>
      <c r="H60" s="39"/>
    </row>
    <row r="61" spans="1:8" ht="15.75">
      <c r="A61" s="472"/>
      <c r="B61" s="478" t="s">
        <v>668</v>
      </c>
      <c r="C61" s="478"/>
      <c r="D61" s="478"/>
      <c r="E61" s="478"/>
      <c r="F61" s="351"/>
      <c r="G61" s="41"/>
      <c r="H61" s="39"/>
    </row>
    <row r="62" spans="1:8" ht="15.75">
      <c r="A62" s="472"/>
      <c r="B62" s="478" t="s">
        <v>668</v>
      </c>
      <c r="C62" s="478"/>
      <c r="D62" s="478"/>
      <c r="E62" s="478"/>
      <c r="F62" s="351"/>
      <c r="G62" s="41"/>
      <c r="H62" s="39"/>
    </row>
    <row r="63" spans="1:8" ht="15.75">
      <c r="A63" s="472"/>
      <c r="B63" s="478"/>
      <c r="C63" s="478"/>
      <c r="D63" s="478"/>
      <c r="E63" s="478"/>
      <c r="F63" s="351"/>
      <c r="G63" s="41"/>
      <c r="H63" s="39"/>
    </row>
    <row r="64" spans="1:8" ht="15.75">
      <c r="A64" s="472"/>
      <c r="B64" s="478"/>
      <c r="C64" s="478"/>
      <c r="D64" s="478"/>
      <c r="E64" s="478"/>
      <c r="F64" s="351"/>
      <c r="G64" s="41"/>
      <c r="H64" s="39"/>
    </row>
    <row r="65" spans="1:8" ht="15.75">
      <c r="A65" s="472"/>
      <c r="B65" s="478"/>
      <c r="C65" s="478"/>
      <c r="D65" s="478"/>
      <c r="E65" s="478"/>
      <c r="F65" s="351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Q19" sqref="Q19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СИРМА ГРУП ХОЛДИНГ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.75">
      <c r="A5" s="63" t="str">
        <f>CONCATENATE("ЕИК по БУЛСТАТ: ",pdeBulstat)</f>
        <v>ЕИК по БУЛСТАТ: 200101236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1.5">
      <c r="A8" s="488" t="s">
        <v>453</v>
      </c>
      <c r="B8" s="491" t="s">
        <v>454</v>
      </c>
      <c r="C8" s="484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4" t="s">
        <v>460</v>
      </c>
      <c r="L8" s="484" t="s">
        <v>461</v>
      </c>
      <c r="M8" s="308"/>
      <c r="N8" s="309"/>
    </row>
    <row r="9" spans="1:14" s="310" customFormat="1" ht="31.5">
      <c r="A9" s="489"/>
      <c r="B9" s="492"/>
      <c r="C9" s="485"/>
      <c r="D9" s="487" t="s">
        <v>550</v>
      </c>
      <c r="E9" s="487" t="s">
        <v>456</v>
      </c>
      <c r="F9" s="312" t="s">
        <v>457</v>
      </c>
      <c r="G9" s="312"/>
      <c r="H9" s="312"/>
      <c r="I9" s="494" t="s">
        <v>458</v>
      </c>
      <c r="J9" s="494" t="s">
        <v>459</v>
      </c>
      <c r="K9" s="485"/>
      <c r="L9" s="485"/>
      <c r="M9" s="313" t="s">
        <v>549</v>
      </c>
      <c r="N9" s="309"/>
    </row>
    <row r="10" spans="1:14" s="310" customFormat="1" ht="31.5">
      <c r="A10" s="490"/>
      <c r="B10" s="493"/>
      <c r="C10" s="486"/>
      <c r="D10" s="487"/>
      <c r="E10" s="487"/>
      <c r="F10" s="311" t="s">
        <v>462</v>
      </c>
      <c r="G10" s="311" t="s">
        <v>463</v>
      </c>
      <c r="H10" s="311" t="s">
        <v>464</v>
      </c>
      <c r="I10" s="486"/>
      <c r="J10" s="486"/>
      <c r="K10" s="486"/>
      <c r="L10" s="486"/>
      <c r="M10" s="314"/>
      <c r="N10" s="309"/>
    </row>
    <row r="11" spans="1:14" s="310" customFormat="1" ht="16.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.7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.75">
      <c r="A13" s="324" t="s">
        <v>467</v>
      </c>
      <c r="B13" s="325" t="s">
        <v>468</v>
      </c>
      <c r="C13" s="361">
        <f>'1-Баланс'!H18</f>
        <v>59276</v>
      </c>
      <c r="D13" s="361">
        <f>'1-Баланс'!H20</f>
        <v>5372</v>
      </c>
      <c r="E13" s="361">
        <f>'1-Баланс'!H21</f>
        <v>0</v>
      </c>
      <c r="F13" s="361">
        <f>'1-Баланс'!H23</f>
        <v>1244</v>
      </c>
      <c r="G13" s="361">
        <f>'1-Баланс'!H24</f>
        <v>0</v>
      </c>
      <c r="H13" s="362"/>
      <c r="I13" s="361">
        <f>'1-Баланс'!H29+'1-Баланс'!H32</f>
        <v>9690</v>
      </c>
      <c r="J13" s="361">
        <f>'1-Баланс'!H30+'1-Баланс'!H33</f>
        <v>0</v>
      </c>
      <c r="K13" s="362"/>
      <c r="L13" s="361">
        <f>SUM(C13:K13)</f>
        <v>75582</v>
      </c>
      <c r="M13" s="363">
        <f>'1-Баланс'!H40</f>
        <v>0</v>
      </c>
      <c r="N13" s="107"/>
    </row>
    <row r="14" spans="1:14" ht="15.7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3">
        <f t="shared" si="0"/>
        <v>0</v>
      </c>
      <c r="N14" s="110"/>
    </row>
    <row r="15" spans="1:14" ht="15.7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.7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1.5">
      <c r="A17" s="324" t="s">
        <v>475</v>
      </c>
      <c r="B17" s="325" t="s">
        <v>476</v>
      </c>
      <c r="C17" s="430">
        <f>C13+C14</f>
        <v>59276</v>
      </c>
      <c r="D17" s="430">
        <f aca="true" t="shared" si="2" ref="D17:M17">D13+D14</f>
        <v>5372</v>
      </c>
      <c r="E17" s="430">
        <f t="shared" si="2"/>
        <v>0</v>
      </c>
      <c r="F17" s="430">
        <f t="shared" si="2"/>
        <v>1244</v>
      </c>
      <c r="G17" s="430">
        <f t="shared" si="2"/>
        <v>0</v>
      </c>
      <c r="H17" s="430">
        <f t="shared" si="2"/>
        <v>0</v>
      </c>
      <c r="I17" s="430">
        <f t="shared" si="2"/>
        <v>9690</v>
      </c>
      <c r="J17" s="430">
        <f t="shared" si="2"/>
        <v>0</v>
      </c>
      <c r="K17" s="430">
        <f t="shared" si="2"/>
        <v>0</v>
      </c>
      <c r="L17" s="361">
        <f t="shared" si="1"/>
        <v>75582</v>
      </c>
      <c r="M17" s="431">
        <f t="shared" si="2"/>
        <v>0</v>
      </c>
      <c r="N17" s="110"/>
    </row>
    <row r="18" spans="1:14" ht="15.75">
      <c r="A18" s="324" t="s">
        <v>477</v>
      </c>
      <c r="B18" s="325" t="s">
        <v>478</v>
      </c>
      <c r="C18" s="432"/>
      <c r="D18" s="432"/>
      <c r="E18" s="432"/>
      <c r="F18" s="432"/>
      <c r="G18" s="432"/>
      <c r="H18" s="432"/>
      <c r="I18" s="361">
        <f>+'1-Баланс'!G32</f>
        <v>1534</v>
      </c>
      <c r="J18" s="361">
        <f>+'1-Баланс'!G33</f>
        <v>0</v>
      </c>
      <c r="K18" s="362"/>
      <c r="L18" s="361">
        <f t="shared" si="1"/>
        <v>1534</v>
      </c>
      <c r="M18" s="415"/>
      <c r="N18" s="110"/>
    </row>
    <row r="19" spans="1:14" ht="15.7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214</v>
      </c>
      <c r="G19" s="109">
        <f t="shared" si="3"/>
        <v>0</v>
      </c>
      <c r="H19" s="109">
        <f t="shared" si="3"/>
        <v>0</v>
      </c>
      <c r="I19" s="109">
        <f t="shared" si="3"/>
        <v>-3063</v>
      </c>
      <c r="J19" s="109">
        <f>J20+J21</f>
        <v>0</v>
      </c>
      <c r="K19" s="109">
        <f t="shared" si="3"/>
        <v>0</v>
      </c>
      <c r="L19" s="361">
        <f t="shared" si="1"/>
        <v>-2849</v>
      </c>
      <c r="M19" s="253">
        <f>M20+M21</f>
        <v>0</v>
      </c>
      <c r="N19" s="110"/>
    </row>
    <row r="20" spans="1:14" ht="15.7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>
        <v>-2849</v>
      </c>
      <c r="J20" s="254"/>
      <c r="K20" s="254"/>
      <c r="L20" s="361">
        <f>SUM(C20:K20)</f>
        <v>-2849</v>
      </c>
      <c r="M20" s="255"/>
      <c r="N20" s="110"/>
    </row>
    <row r="21" spans="1:14" ht="15.75">
      <c r="A21" s="328" t="s">
        <v>483</v>
      </c>
      <c r="B21" s="329" t="s">
        <v>484</v>
      </c>
      <c r="C21" s="254"/>
      <c r="D21" s="254"/>
      <c r="E21" s="254"/>
      <c r="F21" s="254">
        <v>214</v>
      </c>
      <c r="G21" s="254"/>
      <c r="H21" s="254"/>
      <c r="I21" s="254">
        <v>-214</v>
      </c>
      <c r="J21" s="254"/>
      <c r="K21" s="254"/>
      <c r="L21" s="361">
        <f t="shared" si="1"/>
        <v>0</v>
      </c>
      <c r="M21" s="255"/>
      <c r="N21" s="110"/>
    </row>
    <row r="22" spans="1:14" ht="15.7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1.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.7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.7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1.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.7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.7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.7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.75">
      <c r="A30" s="326" t="s">
        <v>499</v>
      </c>
      <c r="B30" s="327" t="s">
        <v>500</v>
      </c>
      <c r="C30" s="254">
        <v>-1696</v>
      </c>
      <c r="D30" s="254">
        <v>483</v>
      </c>
      <c r="E30" s="254"/>
      <c r="F30" s="254"/>
      <c r="G30" s="254"/>
      <c r="H30" s="254"/>
      <c r="I30" s="254"/>
      <c r="J30" s="254"/>
      <c r="K30" s="254"/>
      <c r="L30" s="361">
        <f t="shared" si="1"/>
        <v>-1213</v>
      </c>
      <c r="M30" s="255"/>
      <c r="N30" s="110"/>
    </row>
    <row r="31" spans="1:14" ht="15.75">
      <c r="A31" s="324" t="s">
        <v>501</v>
      </c>
      <c r="B31" s="325" t="s">
        <v>502</v>
      </c>
      <c r="C31" s="430">
        <f>C19+C22+C23+C26+C30+C29+C17+C18</f>
        <v>57580</v>
      </c>
      <c r="D31" s="430">
        <f aca="true" t="shared" si="6" ref="D31:M31">D19+D22+D23+D26+D30+D29+D17+D18</f>
        <v>5855</v>
      </c>
      <c r="E31" s="430">
        <f t="shared" si="6"/>
        <v>0</v>
      </c>
      <c r="F31" s="430">
        <f t="shared" si="6"/>
        <v>1458</v>
      </c>
      <c r="G31" s="430">
        <f t="shared" si="6"/>
        <v>0</v>
      </c>
      <c r="H31" s="430">
        <f t="shared" si="6"/>
        <v>0</v>
      </c>
      <c r="I31" s="430">
        <f t="shared" si="6"/>
        <v>8161</v>
      </c>
      <c r="J31" s="430">
        <f t="shared" si="6"/>
        <v>0</v>
      </c>
      <c r="K31" s="430">
        <f t="shared" si="6"/>
        <v>0</v>
      </c>
      <c r="L31" s="361">
        <f t="shared" si="1"/>
        <v>73054</v>
      </c>
      <c r="M31" s="431">
        <f t="shared" si="6"/>
        <v>0</v>
      </c>
      <c r="N31" s="107"/>
    </row>
    <row r="32" spans="1:14" ht="31.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2.2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9">
        <f t="shared" si="1"/>
        <v>0</v>
      </c>
      <c r="M33" s="257"/>
      <c r="N33" s="110"/>
    </row>
    <row r="34" spans="1:14" ht="32.25" thickBot="1">
      <c r="A34" s="332" t="s">
        <v>507</v>
      </c>
      <c r="B34" s="333" t="s">
        <v>508</v>
      </c>
      <c r="C34" s="364">
        <f aca="true" t="shared" si="7" ref="C34:K34">C31+C32+C33</f>
        <v>57580</v>
      </c>
      <c r="D34" s="364">
        <f t="shared" si="7"/>
        <v>5855</v>
      </c>
      <c r="E34" s="364">
        <f t="shared" si="7"/>
        <v>0</v>
      </c>
      <c r="F34" s="364">
        <f t="shared" si="7"/>
        <v>1458</v>
      </c>
      <c r="G34" s="364">
        <f t="shared" si="7"/>
        <v>0</v>
      </c>
      <c r="H34" s="364">
        <f t="shared" si="7"/>
        <v>0</v>
      </c>
      <c r="I34" s="364">
        <f t="shared" si="7"/>
        <v>8161</v>
      </c>
      <c r="J34" s="364">
        <f t="shared" si="7"/>
        <v>0</v>
      </c>
      <c r="K34" s="364">
        <f t="shared" si="7"/>
        <v>0</v>
      </c>
      <c r="L34" s="428">
        <f t="shared" si="1"/>
        <v>73054</v>
      </c>
      <c r="M34" s="365">
        <f>M31+M32+M33</f>
        <v>0</v>
      </c>
      <c r="N34" s="110"/>
    </row>
    <row r="35" spans="1:14" ht="15.7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.7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.7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.75">
      <c r="A38" s="470" t="s">
        <v>666</v>
      </c>
      <c r="B38" s="479">
        <f>pdeReportingDate</f>
        <v>45321</v>
      </c>
      <c r="C38" s="479"/>
      <c r="D38" s="479"/>
      <c r="E38" s="479"/>
      <c r="F38" s="479"/>
      <c r="G38" s="479"/>
      <c r="H38" s="479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80" t="str">
        <f>authorName</f>
        <v>Диана Петкова</v>
      </c>
      <c r="C40" s="480"/>
      <c r="D40" s="480"/>
      <c r="E40" s="480"/>
      <c r="F40" s="480"/>
      <c r="G40" s="480"/>
      <c r="H40" s="480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2"/>
      <c r="B43" s="478" t="s">
        <v>668</v>
      </c>
      <c r="C43" s="478"/>
      <c r="D43" s="478"/>
      <c r="E43" s="478"/>
      <c r="F43" s="351"/>
      <c r="G43" s="41"/>
      <c r="H43" s="39"/>
      <c r="M43" s="110"/>
    </row>
    <row r="44" spans="1:13" ht="15.75">
      <c r="A44" s="472"/>
      <c r="B44" s="478" t="s">
        <v>668</v>
      </c>
      <c r="C44" s="478"/>
      <c r="D44" s="478"/>
      <c r="E44" s="478"/>
      <c r="F44" s="351"/>
      <c r="G44" s="41"/>
      <c r="H44" s="39"/>
      <c r="M44" s="110"/>
    </row>
    <row r="45" spans="1:13" ht="15.75">
      <c r="A45" s="472"/>
      <c r="B45" s="478" t="s">
        <v>668</v>
      </c>
      <c r="C45" s="478"/>
      <c r="D45" s="478"/>
      <c r="E45" s="478"/>
      <c r="F45" s="351"/>
      <c r="G45" s="41"/>
      <c r="H45" s="39"/>
      <c r="M45" s="110"/>
    </row>
    <row r="46" spans="1:13" ht="15.75">
      <c r="A46" s="472"/>
      <c r="B46" s="478" t="s">
        <v>668</v>
      </c>
      <c r="C46" s="478"/>
      <c r="D46" s="478"/>
      <c r="E46" s="478"/>
      <c r="F46" s="351"/>
      <c r="G46" s="41"/>
      <c r="H46" s="39"/>
      <c r="M46" s="110"/>
    </row>
    <row r="47" spans="1:13" ht="15.75">
      <c r="A47" s="472"/>
      <c r="B47" s="478"/>
      <c r="C47" s="478"/>
      <c r="D47" s="478"/>
      <c r="E47" s="478"/>
      <c r="F47" s="351"/>
      <c r="G47" s="41"/>
      <c r="H47" s="39"/>
      <c r="M47" s="110"/>
    </row>
    <row r="48" spans="1:13" ht="15.75">
      <c r="A48" s="472"/>
      <c r="B48" s="478"/>
      <c r="C48" s="478"/>
      <c r="D48" s="478"/>
      <c r="E48" s="478"/>
      <c r="F48" s="351"/>
      <c r="G48" s="41"/>
      <c r="H48" s="39"/>
      <c r="M48" s="110"/>
    </row>
    <row r="49" spans="1:13" ht="15.75">
      <c r="A49" s="472"/>
      <c r="B49" s="478"/>
      <c r="C49" s="478"/>
      <c r="D49" s="478"/>
      <c r="E49" s="478"/>
      <c r="F49" s="351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0">
      <selection activeCell="F79" sqref="F79:F8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0"/>
      <c r="C2" s="55"/>
      <c r="D2" s="54"/>
      <c r="E2" s="101"/>
    </row>
    <row r="3" spans="1:5" ht="15.75">
      <c r="A3" s="63" t="str">
        <f>CONCATENATE("на ",UPPER(pdeName))</f>
        <v>на СИРМА ГРУП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200101236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.75">
      <c r="A10" s="291" t="s">
        <v>517</v>
      </c>
      <c r="B10" s="292"/>
      <c r="C10" s="260"/>
      <c r="D10" s="260"/>
      <c r="E10" s="260"/>
      <c r="F10" s="260"/>
    </row>
    <row r="11" spans="1:6" ht="15.75">
      <c r="A11" s="293" t="s">
        <v>518</v>
      </c>
      <c r="B11" s="288"/>
      <c r="C11" s="260"/>
      <c r="D11" s="260"/>
      <c r="E11" s="260"/>
      <c r="F11" s="260"/>
    </row>
    <row r="12" spans="1:6" ht="15.75">
      <c r="A12" s="456" t="s">
        <v>699</v>
      </c>
      <c r="B12" s="457"/>
      <c r="C12" s="79">
        <v>12505</v>
      </c>
      <c r="D12" s="79">
        <v>84.56</v>
      </c>
      <c r="E12" s="79"/>
      <c r="F12" s="258">
        <f>C12-E12</f>
        <v>12505</v>
      </c>
    </row>
    <row r="13" spans="1:6" ht="15.75">
      <c r="A13" s="456" t="s">
        <v>693</v>
      </c>
      <c r="B13" s="457"/>
      <c r="C13" s="79">
        <v>39686</v>
      </c>
      <c r="D13" s="79">
        <v>80.11</v>
      </c>
      <c r="E13" s="79"/>
      <c r="F13" s="258">
        <f aca="true" t="shared" si="0" ref="F13:F26">C13-E13</f>
        <v>39686</v>
      </c>
    </row>
    <row r="14" spans="1:6" ht="15.75">
      <c r="A14" s="456" t="s">
        <v>694</v>
      </c>
      <c r="B14" s="457"/>
      <c r="C14" s="79">
        <v>50</v>
      </c>
      <c r="D14" s="79">
        <v>72.9</v>
      </c>
      <c r="E14" s="79"/>
      <c r="F14" s="258">
        <f t="shared" si="0"/>
        <v>50</v>
      </c>
    </row>
    <row r="15" spans="1:6" ht="15.75">
      <c r="A15" s="456" t="s">
        <v>695</v>
      </c>
      <c r="B15" s="457"/>
      <c r="C15" s="79">
        <v>66</v>
      </c>
      <c r="D15" s="79">
        <v>66</v>
      </c>
      <c r="E15" s="79"/>
      <c r="F15" s="258">
        <f t="shared" si="0"/>
        <v>66</v>
      </c>
    </row>
    <row r="16" spans="1:6" ht="15.75">
      <c r="A16" s="456" t="s">
        <v>696</v>
      </c>
      <c r="B16" s="457"/>
      <c r="C16" s="79">
        <v>106</v>
      </c>
      <c r="D16" s="79">
        <v>80</v>
      </c>
      <c r="E16" s="79"/>
      <c r="F16" s="258">
        <f t="shared" si="0"/>
        <v>106</v>
      </c>
    </row>
    <row r="17" spans="1:6" ht="15.75">
      <c r="A17" s="456" t="s">
        <v>697</v>
      </c>
      <c r="B17" s="457"/>
      <c r="C17" s="79">
        <v>14076</v>
      </c>
      <c r="D17" s="79">
        <v>100</v>
      </c>
      <c r="E17" s="79"/>
      <c r="F17" s="258">
        <f t="shared" si="0"/>
        <v>14076</v>
      </c>
    </row>
    <row r="18" spans="1:6" ht="15.75">
      <c r="A18" s="456" t="s">
        <v>698</v>
      </c>
      <c r="B18" s="457"/>
      <c r="C18" s="79">
        <v>914</v>
      </c>
      <c r="D18" s="79">
        <v>55</v>
      </c>
      <c r="E18" s="79"/>
      <c r="F18" s="258">
        <f t="shared" si="0"/>
        <v>914</v>
      </c>
    </row>
    <row r="19" spans="1:6" ht="15.75">
      <c r="A19" s="456">
        <v>8</v>
      </c>
      <c r="B19" s="457"/>
      <c r="C19" s="79"/>
      <c r="D19" s="79"/>
      <c r="E19" s="79"/>
      <c r="F19" s="258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58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58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58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58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58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58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67403</v>
      </c>
      <c r="D27" s="261"/>
      <c r="E27" s="261">
        <f>SUM(E12:E26)</f>
        <v>0</v>
      </c>
      <c r="F27" s="261">
        <f>SUM(F12:F26)</f>
        <v>67403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.75">
      <c r="A29" s="456">
        <v>1</v>
      </c>
      <c r="B29" s="457"/>
      <c r="C29" s="79"/>
      <c r="D29" s="79"/>
      <c r="E29" s="79"/>
      <c r="F29" s="258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58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58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58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58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58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58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58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58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58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58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58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58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58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.75">
      <c r="A45" s="293" t="s">
        <v>522</v>
      </c>
      <c r="B45" s="296"/>
      <c r="C45" s="297"/>
      <c r="D45" s="260"/>
      <c r="E45" s="260"/>
      <c r="F45" s="260"/>
    </row>
    <row r="46" spans="1:6" ht="15.75">
      <c r="A46" s="456">
        <v>1</v>
      </c>
      <c r="B46" s="457"/>
      <c r="C46" s="79"/>
      <c r="D46" s="79"/>
      <c r="E46" s="79"/>
      <c r="F46" s="258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58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58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58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58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58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58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58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58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58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58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58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58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58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.75">
      <c r="A63" s="456">
        <v>1</v>
      </c>
      <c r="B63" s="457"/>
      <c r="C63" s="79"/>
      <c r="D63" s="79"/>
      <c r="E63" s="79"/>
      <c r="F63" s="258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58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58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58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58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58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58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58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58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58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58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58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58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58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0</v>
      </c>
      <c r="D78" s="261"/>
      <c r="E78" s="261">
        <f>SUM(E63:E77)</f>
        <v>0</v>
      </c>
      <c r="F78" s="261">
        <f>SUM(F63:F77)</f>
        <v>0</v>
      </c>
    </row>
    <row r="79" spans="1:6" ht="15.75">
      <c r="A79" s="298" t="s">
        <v>527</v>
      </c>
      <c r="B79" s="295" t="s">
        <v>528</v>
      </c>
      <c r="C79" s="261">
        <f>C78+C61+C44+C27</f>
        <v>67403</v>
      </c>
      <c r="D79" s="261"/>
      <c r="E79" s="261">
        <f>E78+E61+E44+E27</f>
        <v>0</v>
      </c>
      <c r="F79" s="261">
        <f>F78+F61+F44+F27</f>
        <v>67403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.75">
      <c r="A82" s="456" t="s">
        <v>692</v>
      </c>
      <c r="B82" s="457"/>
      <c r="C82" s="79">
        <v>3471</v>
      </c>
      <c r="D82" s="79">
        <v>76.29</v>
      </c>
      <c r="E82" s="79"/>
      <c r="F82" s="258">
        <f>C82-E82</f>
        <v>3471</v>
      </c>
    </row>
    <row r="83" spans="1:6" ht="15.75">
      <c r="A83" s="456">
        <v>2</v>
      </c>
      <c r="B83" s="457"/>
      <c r="C83" s="79"/>
      <c r="D83" s="79"/>
      <c r="E83" s="79"/>
      <c r="F83" s="258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58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58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58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58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58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58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58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58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58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58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58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58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3471</v>
      </c>
      <c r="D97" s="261"/>
      <c r="E97" s="261">
        <f>SUM(E82:E96)</f>
        <v>0</v>
      </c>
      <c r="F97" s="261">
        <f>SUM(F82:F96)</f>
        <v>3471</v>
      </c>
    </row>
    <row r="98" spans="1:6" ht="15.75">
      <c r="A98" s="293" t="s">
        <v>520</v>
      </c>
      <c r="B98" s="300"/>
      <c r="C98" s="259"/>
      <c r="D98" s="259"/>
      <c r="E98" s="259"/>
      <c r="F98" s="259"/>
    </row>
    <row r="99" spans="1:6" ht="15.75">
      <c r="A99" s="456">
        <v>1</v>
      </c>
      <c r="B99" s="457"/>
      <c r="C99" s="79"/>
      <c r="D99" s="79"/>
      <c r="E99" s="79"/>
      <c r="F99" s="258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58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58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58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58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58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58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58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58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58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58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58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58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58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.75">
      <c r="A116" s="456">
        <v>1</v>
      </c>
      <c r="B116" s="457"/>
      <c r="C116" s="79"/>
      <c r="D116" s="79"/>
      <c r="E116" s="79"/>
      <c r="F116" s="258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58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58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58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58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58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58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58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58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58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58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58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58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58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.75">
      <c r="A133" s="456">
        <v>1</v>
      </c>
      <c r="B133" s="457"/>
      <c r="C133" s="79"/>
      <c r="D133" s="79"/>
      <c r="E133" s="79"/>
      <c r="F133" s="258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58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58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58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58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58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58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58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58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58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58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58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58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58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3471</v>
      </c>
      <c r="D149" s="261"/>
      <c r="E149" s="261">
        <f>E148+E131+E114+E97</f>
        <v>0</v>
      </c>
      <c r="F149" s="261">
        <f>F148+F131+F114+F97</f>
        <v>3471</v>
      </c>
    </row>
    <row r="150" spans="1:6" ht="15.75">
      <c r="A150" s="301"/>
      <c r="B150" s="302"/>
      <c r="C150" s="303"/>
      <c r="D150" s="303"/>
      <c r="E150" s="303"/>
      <c r="F150" s="303"/>
    </row>
    <row r="151" spans="1:8" ht="15.75">
      <c r="A151" s="470" t="s">
        <v>666</v>
      </c>
      <c r="B151" s="479">
        <f>pdeReportingDate</f>
        <v>45321</v>
      </c>
      <c r="C151" s="479"/>
      <c r="D151" s="479"/>
      <c r="E151" s="479"/>
      <c r="F151" s="479"/>
      <c r="G151" s="479"/>
      <c r="H151" s="479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80" t="str">
        <f>authorName</f>
        <v>Диана Петкова</v>
      </c>
      <c r="C153" s="480"/>
      <c r="D153" s="480"/>
      <c r="E153" s="480"/>
      <c r="F153" s="480"/>
      <c r="G153" s="480"/>
      <c r="H153" s="480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2"/>
      <c r="B156" s="478" t="s">
        <v>668</v>
      </c>
      <c r="C156" s="478"/>
      <c r="D156" s="478"/>
      <c r="E156" s="478"/>
      <c r="F156" s="351"/>
      <c r="G156" s="41"/>
      <c r="H156" s="39"/>
    </row>
    <row r="157" spans="1:8" ht="15.75">
      <c r="A157" s="472"/>
      <c r="B157" s="478" t="s">
        <v>668</v>
      </c>
      <c r="C157" s="478"/>
      <c r="D157" s="478"/>
      <c r="E157" s="478"/>
      <c r="F157" s="351"/>
      <c r="G157" s="41"/>
      <c r="H157" s="39"/>
    </row>
    <row r="158" spans="1:8" ht="15.75">
      <c r="A158" s="472"/>
      <c r="B158" s="478" t="s">
        <v>668</v>
      </c>
      <c r="C158" s="478"/>
      <c r="D158" s="478"/>
      <c r="E158" s="478"/>
      <c r="F158" s="351"/>
      <c r="G158" s="41"/>
      <c r="H158" s="39"/>
    </row>
    <row r="159" spans="1:8" ht="15.75">
      <c r="A159" s="472"/>
      <c r="B159" s="478" t="s">
        <v>668</v>
      </c>
      <c r="C159" s="478"/>
      <c r="D159" s="478"/>
      <c r="E159" s="478"/>
      <c r="F159" s="351"/>
      <c r="G159" s="41"/>
      <c r="H159" s="39"/>
    </row>
    <row r="160" spans="1:8" ht="15.75">
      <c r="A160" s="472"/>
      <c r="B160" s="478"/>
      <c r="C160" s="478"/>
      <c r="D160" s="478"/>
      <c r="E160" s="478"/>
      <c r="F160" s="351"/>
      <c r="G160" s="41"/>
      <c r="H160" s="39"/>
    </row>
    <row r="161" spans="1:8" ht="15.75">
      <c r="A161" s="472"/>
      <c r="B161" s="478"/>
      <c r="C161" s="478"/>
      <c r="D161" s="478"/>
      <c r="E161" s="478"/>
      <c r="F161" s="351"/>
      <c r="G161" s="41"/>
      <c r="H161" s="39"/>
    </row>
    <row r="162" spans="1:8" ht="15.75">
      <c r="A162" s="472"/>
      <c r="B162" s="478"/>
      <c r="C162" s="478"/>
      <c r="D162" s="478"/>
      <c r="E162" s="478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625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01.01.2023 г. до 31.12.2023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626</v>
      </c>
      <c r="B5" s="448" t="s">
        <v>628</v>
      </c>
      <c r="C5" s="449" t="s">
        <v>630</v>
      </c>
      <c r="D5" s="450" t="s">
        <v>632</v>
      </c>
      <c r="E5" s="449" t="s">
        <v>631</v>
      </c>
      <c r="F5" s="448" t="s">
        <v>629</v>
      </c>
      <c r="G5" s="447" t="s">
        <v>627</v>
      </c>
    </row>
    <row r="6" spans="1:7" ht="18.75" customHeight="1">
      <c r="A6" s="453" t="s">
        <v>673</v>
      </c>
      <c r="B6" s="444" t="s">
        <v>637</v>
      </c>
      <c r="C6" s="451">
        <f>'1-Баланс'!C95</f>
        <v>90118</v>
      </c>
      <c r="D6" s="452">
        <f aca="true" t="shared" si="0" ref="D6:D15">C6-E6</f>
        <v>0</v>
      </c>
      <c r="E6" s="451">
        <f>'1-Баланс'!G95</f>
        <v>90118</v>
      </c>
      <c r="F6" s="445" t="s">
        <v>638</v>
      </c>
      <c r="G6" s="453" t="s">
        <v>673</v>
      </c>
    </row>
    <row r="7" spans="1:7" ht="18.75" customHeight="1">
      <c r="A7" s="453" t="s">
        <v>673</v>
      </c>
      <c r="B7" s="444" t="s">
        <v>636</v>
      </c>
      <c r="C7" s="451">
        <f>'1-Баланс'!G37</f>
        <v>73054</v>
      </c>
      <c r="D7" s="452">
        <f t="shared" si="0"/>
        <v>15474</v>
      </c>
      <c r="E7" s="451">
        <f>'1-Баланс'!G18</f>
        <v>57580</v>
      </c>
      <c r="F7" s="445" t="s">
        <v>455</v>
      </c>
      <c r="G7" s="453" t="s">
        <v>673</v>
      </c>
    </row>
    <row r="8" spans="1:7" ht="18.75" customHeight="1">
      <c r="A8" s="453" t="s">
        <v>673</v>
      </c>
      <c r="B8" s="444" t="s">
        <v>634</v>
      </c>
      <c r="C8" s="451">
        <f>ABS('1-Баланс'!G32)-ABS('1-Баланс'!G33)</f>
        <v>1534</v>
      </c>
      <c r="D8" s="452">
        <f t="shared" si="0"/>
        <v>0</v>
      </c>
      <c r="E8" s="451">
        <f>ABS('2-Отчет за доходите'!C44)-ABS('2-Отчет за доходите'!G44)</f>
        <v>1534</v>
      </c>
      <c r="F8" s="445" t="s">
        <v>635</v>
      </c>
      <c r="G8" s="454" t="s">
        <v>675</v>
      </c>
    </row>
    <row r="9" spans="1:7" ht="18.75" customHeight="1">
      <c r="A9" s="453" t="s">
        <v>673</v>
      </c>
      <c r="B9" s="444" t="s">
        <v>640</v>
      </c>
      <c r="C9" s="451">
        <f>'1-Баланс'!D92</f>
        <v>3671</v>
      </c>
      <c r="D9" s="452">
        <f t="shared" si="0"/>
        <v>0</v>
      </c>
      <c r="E9" s="451">
        <f>'3-Отчет за паричния поток'!C45</f>
        <v>3671</v>
      </c>
      <c r="F9" s="445" t="s">
        <v>639</v>
      </c>
      <c r="G9" s="454" t="s">
        <v>674</v>
      </c>
    </row>
    <row r="10" spans="1:7" ht="18.75" customHeight="1">
      <c r="A10" s="453" t="s">
        <v>673</v>
      </c>
      <c r="B10" s="444" t="s">
        <v>641</v>
      </c>
      <c r="C10" s="451">
        <f>'1-Баланс'!C92</f>
        <v>1131</v>
      </c>
      <c r="D10" s="452">
        <f t="shared" si="0"/>
        <v>0</v>
      </c>
      <c r="E10" s="451">
        <f>'3-Отчет за паричния поток'!C46</f>
        <v>1131</v>
      </c>
      <c r="F10" s="445" t="s">
        <v>642</v>
      </c>
      <c r="G10" s="454" t="s">
        <v>674</v>
      </c>
    </row>
    <row r="11" spans="1:7" ht="18.75" customHeight="1">
      <c r="A11" s="453" t="s">
        <v>673</v>
      </c>
      <c r="B11" s="444" t="s">
        <v>636</v>
      </c>
      <c r="C11" s="451">
        <f>'1-Баланс'!G37</f>
        <v>73054</v>
      </c>
      <c r="D11" s="452">
        <f t="shared" si="0"/>
        <v>0</v>
      </c>
      <c r="E11" s="451">
        <f>'4-Отчет за собствения капитал'!L34</f>
        <v>73054</v>
      </c>
      <c r="F11" s="445" t="s">
        <v>643</v>
      </c>
      <c r="G11" s="454" t="s">
        <v>676</v>
      </c>
    </row>
    <row r="12" spans="1:7" ht="18.75" customHeight="1">
      <c r="A12" s="453" t="s">
        <v>673</v>
      </c>
      <c r="B12" s="444" t="s">
        <v>644</v>
      </c>
      <c r="C12" s="451">
        <f>'1-Баланс'!C36</f>
        <v>70874</v>
      </c>
      <c r="D12" s="452">
        <f t="shared" si="0"/>
        <v>0</v>
      </c>
      <c r="E12" s="451">
        <f>'Справка 5'!C27+'Справка 5'!C97</f>
        <v>70874</v>
      </c>
      <c r="F12" s="445" t="s">
        <v>648</v>
      </c>
      <c r="G12" s="454" t="s">
        <v>677</v>
      </c>
    </row>
    <row r="13" spans="1:7" ht="18.75" customHeight="1">
      <c r="A13" s="453" t="s">
        <v>673</v>
      </c>
      <c r="B13" s="444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649</v>
      </c>
      <c r="G13" s="454" t="s">
        <v>677</v>
      </c>
    </row>
    <row r="14" spans="1:7" ht="18.75" customHeight="1">
      <c r="A14" s="453" t="s">
        <v>673</v>
      </c>
      <c r="B14" s="444" t="s">
        <v>646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650</v>
      </c>
      <c r="G14" s="454" t="s">
        <v>677</v>
      </c>
    </row>
    <row r="15" spans="1:7" ht="18.75" customHeight="1">
      <c r="A15" s="453" t="s">
        <v>673</v>
      </c>
      <c r="B15" s="444" t="s">
        <v>647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>
        <f>(ABS('1-Баланс'!G32)-ABS('1-Баланс'!G33))/'2-Отчет за доходите'!G16</f>
        <v>0.26836948915325404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0.020998165740411204</v>
      </c>
    </row>
    <row r="5" spans="1:4" ht="31.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0.08989685888420065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0.0170221265451963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1.270156332337959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>
        <f>'1-Баланс'!C94/'1-Баланс'!G79</f>
        <v>4.820783132530121</v>
      </c>
    </row>
    <row r="11" spans="1:4" ht="63">
      <c r="A11" s="369">
        <v>7</v>
      </c>
      <c r="B11" s="367" t="s">
        <v>592</v>
      </c>
      <c r="C11" s="368" t="s">
        <v>655</v>
      </c>
      <c r="D11" s="418">
        <f>('1-Баланс'!C76+'1-Баланс'!C85+'1-Баланс'!C92)/'1-Баланс'!G79</f>
        <v>4.77710843373494</v>
      </c>
    </row>
    <row r="12" spans="1:4" ht="47.25">
      <c r="A12" s="369">
        <v>8</v>
      </c>
      <c r="B12" s="367" t="s">
        <v>593</v>
      </c>
      <c r="C12" s="368" t="s">
        <v>656</v>
      </c>
      <c r="D12" s="418">
        <f>('1-Баланс'!C85+'1-Баланс'!C92)/'1-Баланс'!G79</f>
        <v>1.7033132530120483</v>
      </c>
    </row>
    <row r="13" spans="1:4" ht="31.5">
      <c r="A13" s="369">
        <v>9</v>
      </c>
      <c r="B13" s="367" t="s">
        <v>594</v>
      </c>
      <c r="C13" s="368" t="s">
        <v>595</v>
      </c>
      <c r="D13" s="418">
        <f>'1-Баланс'!C92/'1-Баланс'!G79</f>
        <v>1.7033132530120483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0.38310991957104557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0.06342795002108347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623</v>
      </c>
      <c r="C18" s="368" t="s">
        <v>598</v>
      </c>
      <c r="D18" s="418">
        <f>'1-Баланс'!G56/('1-Баланс'!G37+'1-Баланс'!G56)</f>
        <v>0.1833344512263286</v>
      </c>
    </row>
    <row r="19" spans="1:4" ht="31.5">
      <c r="A19" s="369">
        <v>13</v>
      </c>
      <c r="B19" s="367" t="s">
        <v>624</v>
      </c>
      <c r="C19" s="368" t="s">
        <v>600</v>
      </c>
      <c r="D19" s="418">
        <f>D4/D5</f>
        <v>0.23358063897938514</v>
      </c>
    </row>
    <row r="20" spans="1:4" ht="31.5">
      <c r="A20" s="369">
        <v>14</v>
      </c>
      <c r="B20" s="367" t="s">
        <v>601</v>
      </c>
      <c r="C20" s="368" t="s">
        <v>602</v>
      </c>
      <c r="D20" s="418">
        <f>D6/D5</f>
        <v>0.1893517388313101</v>
      </c>
    </row>
    <row r="21" spans="1:5" ht="15.7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1647</v>
      </c>
      <c r="E21" s="474"/>
    </row>
    <row r="22" spans="1:4" ht="47.25">
      <c r="A22" s="369">
        <v>16</v>
      </c>
      <c r="B22" s="367" t="s">
        <v>607</v>
      </c>
      <c r="C22" s="368" t="s">
        <v>608</v>
      </c>
      <c r="D22" s="424">
        <f>D21/'1-Баланс'!G37</f>
        <v>0.022544966736934322</v>
      </c>
    </row>
    <row r="23" spans="1:4" ht="31.5">
      <c r="A23" s="369">
        <v>17</v>
      </c>
      <c r="B23" s="367" t="s">
        <v>669</v>
      </c>
      <c r="C23" s="368" t="s">
        <v>670</v>
      </c>
      <c r="D23" s="424">
        <f>(D21+'2-Отчет за доходите'!C14)/'2-Отчет за доходите'!G31</f>
        <v>0.3130963905407274</v>
      </c>
    </row>
    <row r="24" spans="1:4" ht="31.5">
      <c r="A24" s="369">
        <v>18</v>
      </c>
      <c r="B24" s="367" t="s">
        <v>671</v>
      </c>
      <c r="C24" s="368" t="s">
        <v>672</v>
      </c>
      <c r="D24" s="424">
        <f>('1-Баланс'!G56+'1-Баланс'!G79)/(D21+'2-Отчет за доходите'!C14)</f>
        <v>7.5371024734982335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.75">
      <c r="C2" s="357"/>
      <c r="F2" s="286" t="s">
        <v>558</v>
      </c>
    </row>
    <row r="3" spans="1:8" ht="15.75">
      <c r="A3" s="92" t="str">
        <f aca="true" t="shared" si="0" ref="A3:A34">pdeName</f>
        <v>Сирма Груп Холдинг АД</v>
      </c>
      <c r="B3" s="92" t="str">
        <f aca="true" t="shared" si="1" ref="B3:B34">pdeBulstat</f>
        <v>200101236</v>
      </c>
      <c r="C3" s="358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Сирма Груп Холдинг АД</v>
      </c>
      <c r="B4" s="92" t="str">
        <f t="shared" si="1"/>
        <v>200101236</v>
      </c>
      <c r="C4" s="358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139</v>
      </c>
    </row>
    <row r="5" spans="1:8" ht="15.75">
      <c r="A5" s="92" t="str">
        <f t="shared" si="0"/>
        <v>Сирма Груп Холдинг АД</v>
      </c>
      <c r="B5" s="92" t="str">
        <f t="shared" si="1"/>
        <v>200101236</v>
      </c>
      <c r="C5" s="358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35</v>
      </c>
    </row>
    <row r="6" spans="1:8" ht="15.75">
      <c r="A6" s="92" t="str">
        <f t="shared" si="0"/>
        <v>Сирма Груп Холдинг АД</v>
      </c>
      <c r="B6" s="92" t="str">
        <f t="shared" si="1"/>
        <v>200101236</v>
      </c>
      <c r="C6" s="358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Сирма Груп Холдинг АД</v>
      </c>
      <c r="B7" s="92" t="str">
        <f t="shared" si="1"/>
        <v>200101236</v>
      </c>
      <c r="C7" s="358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243</v>
      </c>
    </row>
    <row r="8" spans="1:8" ht="15.75">
      <c r="A8" s="92" t="str">
        <f t="shared" si="0"/>
        <v>Сирма Груп Холдинг АД</v>
      </c>
      <c r="B8" s="92" t="str">
        <f t="shared" si="1"/>
        <v>200101236</v>
      </c>
      <c r="C8" s="358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192</v>
      </c>
    </row>
    <row r="9" spans="1:8" ht="15.75">
      <c r="A9" s="92" t="str">
        <f t="shared" si="0"/>
        <v>Сирма Груп Холдинг АД</v>
      </c>
      <c r="B9" s="92" t="str">
        <f t="shared" si="1"/>
        <v>200101236</v>
      </c>
      <c r="C9" s="358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244</v>
      </c>
    </row>
    <row r="10" spans="1:8" ht="15.75">
      <c r="A10" s="92" t="str">
        <f t="shared" si="0"/>
        <v>Сирма Груп Холдинг АД</v>
      </c>
      <c r="B10" s="92" t="str">
        <f t="shared" si="1"/>
        <v>200101236</v>
      </c>
      <c r="C10" s="358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204</v>
      </c>
    </row>
    <row r="11" spans="1:8" ht="15.75">
      <c r="A11" s="92" t="str">
        <f t="shared" si="0"/>
        <v>Сирма Груп Холдинг АД</v>
      </c>
      <c r="B11" s="92" t="str">
        <f t="shared" si="1"/>
        <v>200101236</v>
      </c>
      <c r="C11" s="358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1057</v>
      </c>
    </row>
    <row r="12" spans="1:8" ht="15.75">
      <c r="A12" s="92" t="str">
        <f t="shared" si="0"/>
        <v>Сирма Груп Холдинг АД</v>
      </c>
      <c r="B12" s="92" t="str">
        <f t="shared" si="1"/>
        <v>200101236</v>
      </c>
      <c r="C12" s="358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9638</v>
      </c>
    </row>
    <row r="13" spans="1:8" ht="15.75">
      <c r="A13" s="92" t="str">
        <f t="shared" si="0"/>
        <v>Сирма Груп Холдинг АД</v>
      </c>
      <c r="B13" s="92" t="str">
        <f t="shared" si="1"/>
        <v>200101236</v>
      </c>
      <c r="C13" s="358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Сирма Груп Холдинг АД</v>
      </c>
      <c r="B14" s="92" t="str">
        <f t="shared" si="1"/>
        <v>200101236</v>
      </c>
      <c r="C14" s="358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640</v>
      </c>
    </row>
    <row r="15" spans="1:8" ht="15.75">
      <c r="A15" s="92" t="str">
        <f t="shared" si="0"/>
        <v>Сирма Груп Холдинг АД</v>
      </c>
      <c r="B15" s="92" t="str">
        <f t="shared" si="1"/>
        <v>200101236</v>
      </c>
      <c r="C15" s="358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Сирма Груп Холдинг АД</v>
      </c>
      <c r="B16" s="92" t="str">
        <f t="shared" si="1"/>
        <v>200101236</v>
      </c>
      <c r="C16" s="358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Сирма Груп Холдинг АД</v>
      </c>
      <c r="B17" s="92" t="str">
        <f t="shared" si="1"/>
        <v>200101236</v>
      </c>
      <c r="C17" s="358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3585</v>
      </c>
    </row>
    <row r="18" spans="1:8" ht="15.75">
      <c r="A18" s="92" t="str">
        <f t="shared" si="0"/>
        <v>Сирма Груп Холдинг АД</v>
      </c>
      <c r="B18" s="92" t="str">
        <f t="shared" si="1"/>
        <v>200101236</v>
      </c>
      <c r="C18" s="358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4225</v>
      </c>
    </row>
    <row r="19" spans="1:8" ht="15.75">
      <c r="A19" s="92" t="str">
        <f t="shared" si="0"/>
        <v>Сирма Груп Холдинг АД</v>
      </c>
      <c r="B19" s="92" t="str">
        <f t="shared" si="1"/>
        <v>200101236</v>
      </c>
      <c r="C19" s="358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Сирма Груп Холдинг АД</v>
      </c>
      <c r="B20" s="92" t="str">
        <f t="shared" si="1"/>
        <v>200101236</v>
      </c>
      <c r="C20" s="358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Сирма Груп Холдинг АД</v>
      </c>
      <c r="B21" s="92" t="str">
        <f t="shared" si="1"/>
        <v>200101236</v>
      </c>
      <c r="C21" s="358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Сирма Груп Холдинг АД</v>
      </c>
      <c r="B22" s="92" t="str">
        <f t="shared" si="1"/>
        <v>200101236</v>
      </c>
      <c r="C22" s="358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70874</v>
      </c>
    </row>
    <row r="23" spans="1:8" ht="15.75">
      <c r="A23" s="92" t="str">
        <f t="shared" si="0"/>
        <v>Сирма Груп Холдинг АД</v>
      </c>
      <c r="B23" s="92" t="str">
        <f t="shared" si="1"/>
        <v>200101236</v>
      </c>
      <c r="C23" s="358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70874</v>
      </c>
    </row>
    <row r="24" spans="1:8" ht="15.75">
      <c r="A24" s="92" t="str">
        <f t="shared" si="0"/>
        <v>Сирма Груп Холдинг АД</v>
      </c>
      <c r="B24" s="92" t="str">
        <f t="shared" si="1"/>
        <v>200101236</v>
      </c>
      <c r="C24" s="358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Сирма Груп Холдинг АД</v>
      </c>
      <c r="B25" s="92" t="str">
        <f t="shared" si="1"/>
        <v>200101236</v>
      </c>
      <c r="C25" s="358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Сирма Груп Холдинг АД</v>
      </c>
      <c r="B26" s="92" t="str">
        <f t="shared" si="1"/>
        <v>200101236</v>
      </c>
      <c r="C26" s="358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Сирма Груп Холдинг АД</v>
      </c>
      <c r="B27" s="92" t="str">
        <f t="shared" si="1"/>
        <v>200101236</v>
      </c>
      <c r="C27" s="358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Сирма Груп Холдинг АД</v>
      </c>
      <c r="B28" s="92" t="str">
        <f t="shared" si="1"/>
        <v>200101236</v>
      </c>
      <c r="C28" s="358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Сирма Груп Холдинг АД</v>
      </c>
      <c r="B29" s="92" t="str">
        <f t="shared" si="1"/>
        <v>200101236</v>
      </c>
      <c r="C29" s="358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Сирма Груп Холдинг АД</v>
      </c>
      <c r="B30" s="92" t="str">
        <f t="shared" si="1"/>
        <v>200101236</v>
      </c>
      <c r="C30" s="358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Сирма Груп Холдинг АД</v>
      </c>
      <c r="B31" s="92" t="str">
        <f t="shared" si="1"/>
        <v>200101236</v>
      </c>
      <c r="C31" s="358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Сирма Груп Холдинг АД</v>
      </c>
      <c r="B32" s="92" t="str">
        <f t="shared" si="1"/>
        <v>200101236</v>
      </c>
      <c r="C32" s="358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Сирма Груп Холдинг АД</v>
      </c>
      <c r="B33" s="92" t="str">
        <f t="shared" si="1"/>
        <v>200101236</v>
      </c>
      <c r="C33" s="358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70874</v>
      </c>
    </row>
    <row r="34" spans="1:8" ht="15.75">
      <c r="A34" s="92" t="str">
        <f t="shared" si="0"/>
        <v>Сирма Груп Холдинг АД</v>
      </c>
      <c r="B34" s="92" t="str">
        <f t="shared" si="1"/>
        <v>200101236</v>
      </c>
      <c r="C34" s="358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295</v>
      </c>
    </row>
    <row r="35" spans="1:8" ht="15.75">
      <c r="A35" s="92" t="str">
        <f aca="true" t="shared" si="3" ref="A35:A66">pdeName</f>
        <v>Сирма Груп Холдинг АД</v>
      </c>
      <c r="B35" s="92" t="str">
        <f aca="true" t="shared" si="4" ref="B35:B66">pdeBulstat</f>
        <v>200101236</v>
      </c>
      <c r="C35" s="358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Сирма Груп Холдинг АД</v>
      </c>
      <c r="B36" s="92" t="str">
        <f t="shared" si="4"/>
        <v>200101236</v>
      </c>
      <c r="C36" s="358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Сирма Груп Холдинг АД</v>
      </c>
      <c r="B37" s="92" t="str">
        <f t="shared" si="4"/>
        <v>200101236</v>
      </c>
      <c r="C37" s="358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Сирма Груп Холдинг АД</v>
      </c>
      <c r="B38" s="92" t="str">
        <f t="shared" si="4"/>
        <v>200101236</v>
      </c>
      <c r="C38" s="358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295</v>
      </c>
    </row>
    <row r="39" spans="1:8" ht="15.75">
      <c r="A39" s="92" t="str">
        <f t="shared" si="3"/>
        <v>Сирма Груп Холдинг АД</v>
      </c>
      <c r="B39" s="92" t="str">
        <f t="shared" si="4"/>
        <v>200101236</v>
      </c>
      <c r="C39" s="358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Сирма Груп Холдинг АД</v>
      </c>
      <c r="B40" s="92" t="str">
        <f t="shared" si="4"/>
        <v>200101236</v>
      </c>
      <c r="C40" s="358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828</v>
      </c>
    </row>
    <row r="41" spans="1:8" ht="15.75">
      <c r="A41" s="92" t="str">
        <f t="shared" si="3"/>
        <v>Сирма Груп Холдинг АД</v>
      </c>
      <c r="B41" s="92" t="str">
        <f t="shared" si="4"/>
        <v>200101236</v>
      </c>
      <c r="C41" s="358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86917</v>
      </c>
    </row>
    <row r="42" spans="1:8" ht="15.75">
      <c r="A42" s="92" t="str">
        <f t="shared" si="3"/>
        <v>Сирма Груп Холдинг АД</v>
      </c>
      <c r="B42" s="92" t="str">
        <f t="shared" si="4"/>
        <v>200101236</v>
      </c>
      <c r="C42" s="358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Сирма Груп Холдинг АД</v>
      </c>
      <c r="B43" s="92" t="str">
        <f t="shared" si="4"/>
        <v>200101236</v>
      </c>
      <c r="C43" s="358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Сирма Груп Холдинг АД</v>
      </c>
      <c r="B44" s="92" t="str">
        <f t="shared" si="4"/>
        <v>200101236</v>
      </c>
      <c r="C44" s="358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Сирма Груп Холдинг АД</v>
      </c>
      <c r="B45" s="92" t="str">
        <f t="shared" si="4"/>
        <v>200101236</v>
      </c>
      <c r="C45" s="358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Сирма Груп Холдинг АД</v>
      </c>
      <c r="B46" s="92" t="str">
        <f t="shared" si="4"/>
        <v>200101236</v>
      </c>
      <c r="C46" s="358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Сирма Груп Холдинг АД</v>
      </c>
      <c r="B47" s="92" t="str">
        <f t="shared" si="4"/>
        <v>200101236</v>
      </c>
      <c r="C47" s="358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Сирма Груп Холдинг АД</v>
      </c>
      <c r="B48" s="92" t="str">
        <f t="shared" si="4"/>
        <v>200101236</v>
      </c>
      <c r="C48" s="358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Сирма Груп Холдинг АД</v>
      </c>
      <c r="B49" s="92" t="str">
        <f t="shared" si="4"/>
        <v>200101236</v>
      </c>
      <c r="C49" s="358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1826</v>
      </c>
    </row>
    <row r="50" spans="1:8" ht="15.75">
      <c r="A50" s="92" t="str">
        <f t="shared" si="3"/>
        <v>Сирма Груп Холдинг АД</v>
      </c>
      <c r="B50" s="92" t="str">
        <f t="shared" si="4"/>
        <v>200101236</v>
      </c>
      <c r="C50" s="358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25</v>
      </c>
    </row>
    <row r="51" spans="1:8" ht="15.75">
      <c r="A51" s="92" t="str">
        <f t="shared" si="3"/>
        <v>Сирма Груп Холдинг АД</v>
      </c>
      <c r="B51" s="92" t="str">
        <f t="shared" si="4"/>
        <v>200101236</v>
      </c>
      <c r="C51" s="358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136</v>
      </c>
    </row>
    <row r="52" spans="1:8" ht="15.75">
      <c r="A52" s="92" t="str">
        <f t="shared" si="3"/>
        <v>Сирма Груп Холдинг АД</v>
      </c>
      <c r="B52" s="92" t="str">
        <f t="shared" si="4"/>
        <v>200101236</v>
      </c>
      <c r="C52" s="358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Сирма Груп Холдинг АД</v>
      </c>
      <c r="B53" s="92" t="str">
        <f t="shared" si="4"/>
        <v>200101236</v>
      </c>
      <c r="C53" s="358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Сирма Груп Холдинг АД</v>
      </c>
      <c r="B54" s="92" t="str">
        <f t="shared" si="4"/>
        <v>200101236</v>
      </c>
      <c r="C54" s="358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Сирма Груп Холдинг АД</v>
      </c>
      <c r="B55" s="92" t="str">
        <f t="shared" si="4"/>
        <v>200101236</v>
      </c>
      <c r="C55" s="358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Сирма Груп Холдинг АД</v>
      </c>
      <c r="B56" s="92" t="str">
        <f t="shared" si="4"/>
        <v>200101236</v>
      </c>
      <c r="C56" s="358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54</v>
      </c>
    </row>
    <row r="57" spans="1:8" ht="15.75">
      <c r="A57" s="92" t="str">
        <f t="shared" si="3"/>
        <v>Сирма Груп Холдинг АД</v>
      </c>
      <c r="B57" s="92" t="str">
        <f t="shared" si="4"/>
        <v>200101236</v>
      </c>
      <c r="C57" s="358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2041</v>
      </c>
    </row>
    <row r="58" spans="1:8" ht="15.75">
      <c r="A58" s="92" t="str">
        <f t="shared" si="3"/>
        <v>Сирма Груп Холдинг АД</v>
      </c>
      <c r="B58" s="92" t="str">
        <f t="shared" si="4"/>
        <v>200101236</v>
      </c>
      <c r="C58" s="358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Сирма Груп Холдинг АД</v>
      </c>
      <c r="B59" s="92" t="str">
        <f t="shared" si="4"/>
        <v>200101236</v>
      </c>
      <c r="C59" s="358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Сирма Груп Холдинг АД</v>
      </c>
      <c r="B60" s="92" t="str">
        <f t="shared" si="4"/>
        <v>200101236</v>
      </c>
      <c r="C60" s="358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Сирма Груп Холдинг АД</v>
      </c>
      <c r="B61" s="92" t="str">
        <f t="shared" si="4"/>
        <v>200101236</v>
      </c>
      <c r="C61" s="358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Сирма Груп Холдинг АД</v>
      </c>
      <c r="B62" s="92" t="str">
        <f t="shared" si="4"/>
        <v>200101236</v>
      </c>
      <c r="C62" s="358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Сирма Груп Холдинг АД</v>
      </c>
      <c r="B63" s="92" t="str">
        <f t="shared" si="4"/>
        <v>200101236</v>
      </c>
      <c r="C63" s="358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Сирма Груп Холдинг АД</v>
      </c>
      <c r="B64" s="92" t="str">
        <f t="shared" si="4"/>
        <v>200101236</v>
      </c>
      <c r="C64" s="358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Сирма Груп Холдинг АД</v>
      </c>
      <c r="B65" s="92" t="str">
        <f t="shared" si="4"/>
        <v>200101236</v>
      </c>
      <c r="C65" s="358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36</v>
      </c>
    </row>
    <row r="66" spans="1:8" ht="15.75">
      <c r="A66" s="92" t="str">
        <f t="shared" si="3"/>
        <v>Сирма Груп Холдинг АД</v>
      </c>
      <c r="B66" s="92" t="str">
        <f t="shared" si="4"/>
        <v>200101236</v>
      </c>
      <c r="C66" s="358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1095</v>
      </c>
    </row>
    <row r="67" spans="1:8" ht="15.75">
      <c r="A67" s="92" t="str">
        <f aca="true" t="shared" si="6" ref="A67:A98">pdeName</f>
        <v>Сирма Груп Холдинг АД</v>
      </c>
      <c r="B67" s="92" t="str">
        <f aca="true" t="shared" si="7" ref="B67:B98">pdeBulstat</f>
        <v>200101236</v>
      </c>
      <c r="C67" s="358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Сирма Груп Холдинг АД</v>
      </c>
      <c r="B68" s="92" t="str">
        <f t="shared" si="7"/>
        <v>200101236</v>
      </c>
      <c r="C68" s="358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Сирма Груп Холдинг АД</v>
      </c>
      <c r="B69" s="92" t="str">
        <f t="shared" si="7"/>
        <v>200101236</v>
      </c>
      <c r="C69" s="358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1131</v>
      </c>
    </row>
    <row r="70" spans="1:8" ht="15.75">
      <c r="A70" s="92" t="str">
        <f t="shared" si="6"/>
        <v>Сирма Груп Холдинг АД</v>
      </c>
      <c r="B70" s="92" t="str">
        <f t="shared" si="7"/>
        <v>200101236</v>
      </c>
      <c r="C70" s="358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29</v>
      </c>
    </row>
    <row r="71" spans="1:8" ht="15.75">
      <c r="A71" s="92" t="str">
        <f t="shared" si="6"/>
        <v>Сирма Груп Холдинг АД</v>
      </c>
      <c r="B71" s="92" t="str">
        <f t="shared" si="7"/>
        <v>200101236</v>
      </c>
      <c r="C71" s="358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3201</v>
      </c>
    </row>
    <row r="72" spans="1:8" ht="15.75">
      <c r="A72" s="92" t="str">
        <f t="shared" si="6"/>
        <v>Сирма Груп Холдинг АД</v>
      </c>
      <c r="B72" s="92" t="str">
        <f t="shared" si="7"/>
        <v>200101236</v>
      </c>
      <c r="C72" s="358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90118</v>
      </c>
    </row>
    <row r="73" spans="1:8" ht="15.75">
      <c r="A73" s="92" t="str">
        <f t="shared" si="6"/>
        <v>Сирма Груп Холдинг АД</v>
      </c>
      <c r="B73" s="92" t="str">
        <f t="shared" si="7"/>
        <v>200101236</v>
      </c>
      <c r="C73" s="358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59361</v>
      </c>
    </row>
    <row r="74" spans="1:8" ht="15.75">
      <c r="A74" s="92" t="str">
        <f t="shared" si="6"/>
        <v>Сирма Груп Холдинг АД</v>
      </c>
      <c r="B74" s="92" t="str">
        <f t="shared" si="7"/>
        <v>200101236</v>
      </c>
      <c r="C74" s="358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59361</v>
      </c>
    </row>
    <row r="75" spans="1:8" ht="15.75">
      <c r="A75" s="92" t="str">
        <f t="shared" si="6"/>
        <v>Сирма Груп Холдинг АД</v>
      </c>
      <c r="B75" s="92" t="str">
        <f t="shared" si="7"/>
        <v>200101236</v>
      </c>
      <c r="C75" s="358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Сирма Груп Холдинг АД</v>
      </c>
      <c r="B76" s="92" t="str">
        <f t="shared" si="7"/>
        <v>200101236</v>
      </c>
      <c r="C76" s="358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-1781</v>
      </c>
    </row>
    <row r="77" spans="1:8" ht="15.75">
      <c r="A77" s="92" t="str">
        <f t="shared" si="6"/>
        <v>Сирма Груп Холдинг АД</v>
      </c>
      <c r="B77" s="92" t="str">
        <f t="shared" si="7"/>
        <v>200101236</v>
      </c>
      <c r="C77" s="358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Сирма Груп Холдинг АД</v>
      </c>
      <c r="B78" s="92" t="str">
        <f t="shared" si="7"/>
        <v>200101236</v>
      </c>
      <c r="C78" s="358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Сирма Груп Холдинг АД</v>
      </c>
      <c r="B79" s="92" t="str">
        <f t="shared" si="7"/>
        <v>200101236</v>
      </c>
      <c r="C79" s="358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57580</v>
      </c>
    </row>
    <row r="80" spans="1:8" ht="15.75">
      <c r="A80" s="92" t="str">
        <f t="shared" si="6"/>
        <v>Сирма Груп Холдинг АД</v>
      </c>
      <c r="B80" s="92" t="str">
        <f t="shared" si="7"/>
        <v>200101236</v>
      </c>
      <c r="C80" s="358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5855</v>
      </c>
    </row>
    <row r="81" spans="1:8" ht="15.75">
      <c r="A81" s="92" t="str">
        <f t="shared" si="6"/>
        <v>Сирма Груп Холдинг АД</v>
      </c>
      <c r="B81" s="92" t="str">
        <f t="shared" si="7"/>
        <v>200101236</v>
      </c>
      <c r="C81" s="358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Сирма Груп Холдинг АД</v>
      </c>
      <c r="B82" s="92" t="str">
        <f t="shared" si="7"/>
        <v>200101236</v>
      </c>
      <c r="C82" s="358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1458</v>
      </c>
    </row>
    <row r="83" spans="1:8" ht="15.75">
      <c r="A83" s="92" t="str">
        <f t="shared" si="6"/>
        <v>Сирма Груп Холдинг АД</v>
      </c>
      <c r="B83" s="92" t="str">
        <f t="shared" si="7"/>
        <v>200101236</v>
      </c>
      <c r="C83" s="358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1458</v>
      </c>
    </row>
    <row r="84" spans="1:8" ht="15.75">
      <c r="A84" s="92" t="str">
        <f t="shared" si="6"/>
        <v>Сирма Груп Холдинг АД</v>
      </c>
      <c r="B84" s="92" t="str">
        <f t="shared" si="7"/>
        <v>200101236</v>
      </c>
      <c r="C84" s="358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Сирма Груп Холдинг АД</v>
      </c>
      <c r="B85" s="92" t="str">
        <f t="shared" si="7"/>
        <v>200101236</v>
      </c>
      <c r="C85" s="358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Сирма Груп Холдинг АД</v>
      </c>
      <c r="B86" s="92" t="str">
        <f t="shared" si="7"/>
        <v>200101236</v>
      </c>
      <c r="C86" s="358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7313</v>
      </c>
    </row>
    <row r="87" spans="1:8" ht="15.75">
      <c r="A87" s="92" t="str">
        <f t="shared" si="6"/>
        <v>Сирма Груп Холдинг АД</v>
      </c>
      <c r="B87" s="92" t="str">
        <f t="shared" si="7"/>
        <v>200101236</v>
      </c>
      <c r="C87" s="358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6627</v>
      </c>
    </row>
    <row r="88" spans="1:8" ht="15.75">
      <c r="A88" s="92" t="str">
        <f t="shared" si="6"/>
        <v>Сирма Груп Холдинг АД</v>
      </c>
      <c r="B88" s="92" t="str">
        <f t="shared" si="7"/>
        <v>200101236</v>
      </c>
      <c r="C88" s="358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6627</v>
      </c>
    </row>
    <row r="89" spans="1:8" ht="15.75">
      <c r="A89" s="92" t="str">
        <f t="shared" si="6"/>
        <v>Сирма Груп Холдинг АД</v>
      </c>
      <c r="B89" s="92" t="str">
        <f t="shared" si="7"/>
        <v>200101236</v>
      </c>
      <c r="C89" s="358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Сирма Груп Холдинг АД</v>
      </c>
      <c r="B90" s="92" t="str">
        <f t="shared" si="7"/>
        <v>200101236</v>
      </c>
      <c r="C90" s="358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Сирма Груп Холдинг АД</v>
      </c>
      <c r="B91" s="92" t="str">
        <f t="shared" si="7"/>
        <v>200101236</v>
      </c>
      <c r="C91" s="358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1534</v>
      </c>
    </row>
    <row r="92" spans="1:8" ht="15.75">
      <c r="A92" s="92" t="str">
        <f t="shared" si="6"/>
        <v>Сирма Груп Холдинг АД</v>
      </c>
      <c r="B92" s="92" t="str">
        <f t="shared" si="7"/>
        <v>200101236</v>
      </c>
      <c r="C92" s="358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Сирма Груп Холдинг АД</v>
      </c>
      <c r="B93" s="92" t="str">
        <f t="shared" si="7"/>
        <v>200101236</v>
      </c>
      <c r="C93" s="358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8161</v>
      </c>
    </row>
    <row r="94" spans="1:8" ht="15.75">
      <c r="A94" s="92" t="str">
        <f t="shared" si="6"/>
        <v>Сирма Груп Холдинг АД</v>
      </c>
      <c r="B94" s="92" t="str">
        <f t="shared" si="7"/>
        <v>200101236</v>
      </c>
      <c r="C94" s="358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73054</v>
      </c>
    </row>
    <row r="95" spans="1:8" ht="15.75">
      <c r="A95" s="92" t="str">
        <f t="shared" si="6"/>
        <v>Сирма Груп Холдинг АД</v>
      </c>
      <c r="B95" s="92" t="str">
        <f t="shared" si="7"/>
        <v>200101236</v>
      </c>
      <c r="C95" s="358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Сирма Груп Холдинг АД</v>
      </c>
      <c r="B96" s="92" t="str">
        <f t="shared" si="7"/>
        <v>200101236</v>
      </c>
      <c r="C96" s="358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16148</v>
      </c>
    </row>
    <row r="97" spans="1:8" ht="15.75">
      <c r="A97" s="92" t="str">
        <f t="shared" si="6"/>
        <v>Сирма Груп Холдинг АД</v>
      </c>
      <c r="B97" s="92" t="str">
        <f t="shared" si="7"/>
        <v>200101236</v>
      </c>
      <c r="C97" s="358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192</v>
      </c>
    </row>
    <row r="98" spans="1:8" ht="15.75">
      <c r="A98" s="92" t="str">
        <f t="shared" si="6"/>
        <v>Сирма Груп Холдинг АД</v>
      </c>
      <c r="B98" s="92" t="str">
        <f t="shared" si="7"/>
        <v>200101236</v>
      </c>
      <c r="C98" s="358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Сирма Груп Холдинг АД</v>
      </c>
      <c r="B99" s="92" t="str">
        <f aca="true" t="shared" si="10" ref="B99:B125">pdeBulstat</f>
        <v>200101236</v>
      </c>
      <c r="C99" s="358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Сирма Груп Холдинг АД</v>
      </c>
      <c r="B100" s="92" t="str">
        <f t="shared" si="10"/>
        <v>200101236</v>
      </c>
      <c r="C100" s="358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Сирма Груп Холдинг АД</v>
      </c>
      <c r="B101" s="92" t="str">
        <f t="shared" si="10"/>
        <v>200101236</v>
      </c>
      <c r="C101" s="358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60</v>
      </c>
    </row>
    <row r="102" spans="1:8" ht="15.75">
      <c r="A102" s="92" t="str">
        <f t="shared" si="9"/>
        <v>Сирма Груп Холдинг АД</v>
      </c>
      <c r="B102" s="92" t="str">
        <f t="shared" si="10"/>
        <v>200101236</v>
      </c>
      <c r="C102" s="358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16400</v>
      </c>
    </row>
    <row r="103" spans="1:8" ht="15.75">
      <c r="A103" s="92" t="str">
        <f t="shared" si="9"/>
        <v>Сирма Груп Холдинг АД</v>
      </c>
      <c r="B103" s="92" t="str">
        <f t="shared" si="10"/>
        <v>200101236</v>
      </c>
      <c r="C103" s="358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Сирма Груп Холдинг АД</v>
      </c>
      <c r="B104" s="92" t="str">
        <f t="shared" si="10"/>
        <v>200101236</v>
      </c>
      <c r="C104" s="358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Сирма Груп Холдинг АД</v>
      </c>
      <c r="B105" s="92" t="str">
        <f t="shared" si="10"/>
        <v>200101236</v>
      </c>
      <c r="C105" s="358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Сирма Груп Холдинг АД</v>
      </c>
      <c r="B106" s="92" t="str">
        <f t="shared" si="10"/>
        <v>200101236</v>
      </c>
      <c r="C106" s="358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Сирма Груп Холдинг АД</v>
      </c>
      <c r="B107" s="92" t="str">
        <f t="shared" si="10"/>
        <v>200101236</v>
      </c>
      <c r="C107" s="358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16400</v>
      </c>
    </row>
    <row r="108" spans="1:8" ht="15.75">
      <c r="A108" s="92" t="str">
        <f t="shared" si="9"/>
        <v>Сирма Груп Холдинг АД</v>
      </c>
      <c r="B108" s="92" t="str">
        <f t="shared" si="10"/>
        <v>200101236</v>
      </c>
      <c r="C108" s="358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53</v>
      </c>
    </row>
    <row r="109" spans="1:8" ht="15.75">
      <c r="A109" s="92" t="str">
        <f t="shared" si="9"/>
        <v>Сирма Груп Холдинг АД</v>
      </c>
      <c r="B109" s="92" t="str">
        <f t="shared" si="10"/>
        <v>200101236</v>
      </c>
      <c r="C109" s="358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Сирма Груп Холдинг АД</v>
      </c>
      <c r="B110" s="92" t="str">
        <f t="shared" si="10"/>
        <v>200101236</v>
      </c>
      <c r="C110" s="358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527</v>
      </c>
    </row>
    <row r="111" spans="1:8" ht="15.75">
      <c r="A111" s="92" t="str">
        <f t="shared" si="9"/>
        <v>Сирма Груп Холдинг АД</v>
      </c>
      <c r="B111" s="92" t="str">
        <f t="shared" si="10"/>
        <v>200101236</v>
      </c>
      <c r="C111" s="358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296</v>
      </c>
    </row>
    <row r="112" spans="1:8" ht="15.75">
      <c r="A112" s="92" t="str">
        <f t="shared" si="9"/>
        <v>Сирма Груп Холдинг АД</v>
      </c>
      <c r="B112" s="92" t="str">
        <f t="shared" si="10"/>
        <v>200101236</v>
      </c>
      <c r="C112" s="358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Сирма Груп Холдинг АД</v>
      </c>
      <c r="B113" s="92" t="str">
        <f t="shared" si="10"/>
        <v>200101236</v>
      </c>
      <c r="C113" s="358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132</v>
      </c>
    </row>
    <row r="114" spans="1:8" ht="15.75">
      <c r="A114" s="92" t="str">
        <f t="shared" si="9"/>
        <v>Сирма Груп Холдинг АД</v>
      </c>
      <c r="B114" s="92" t="str">
        <f t="shared" si="10"/>
        <v>200101236</v>
      </c>
      <c r="C114" s="358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Сирма Груп Холдинг АД</v>
      </c>
      <c r="B115" s="92" t="str">
        <f t="shared" si="10"/>
        <v>200101236</v>
      </c>
      <c r="C115" s="358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Сирма Груп Холдинг АД</v>
      </c>
      <c r="B116" s="92" t="str">
        <f t="shared" si="10"/>
        <v>200101236</v>
      </c>
      <c r="C116" s="358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30</v>
      </c>
    </row>
    <row r="117" spans="1:8" ht="15.75">
      <c r="A117" s="92" t="str">
        <f t="shared" si="9"/>
        <v>Сирма Груп Холдинг АД</v>
      </c>
      <c r="B117" s="92" t="str">
        <f t="shared" si="10"/>
        <v>200101236</v>
      </c>
      <c r="C117" s="358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69</v>
      </c>
    </row>
    <row r="118" spans="1:8" ht="15.75">
      <c r="A118" s="92" t="str">
        <f t="shared" si="9"/>
        <v>Сирма Груп Холдинг АД</v>
      </c>
      <c r="B118" s="92" t="str">
        <f t="shared" si="10"/>
        <v>200101236</v>
      </c>
      <c r="C118" s="358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Сирма Груп Холдинг АД</v>
      </c>
      <c r="B119" s="92" t="str">
        <f t="shared" si="10"/>
        <v>200101236</v>
      </c>
      <c r="C119" s="358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84</v>
      </c>
    </row>
    <row r="120" spans="1:8" ht="15.75">
      <c r="A120" s="92" t="str">
        <f t="shared" si="9"/>
        <v>Сирма Груп Холдинг АД</v>
      </c>
      <c r="B120" s="92" t="str">
        <f t="shared" si="10"/>
        <v>200101236</v>
      </c>
      <c r="C120" s="358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664</v>
      </c>
    </row>
    <row r="121" spans="1:8" ht="15.75">
      <c r="A121" s="92" t="str">
        <f t="shared" si="9"/>
        <v>Сирма Груп Холдинг АД</v>
      </c>
      <c r="B121" s="92" t="str">
        <f t="shared" si="10"/>
        <v>200101236</v>
      </c>
      <c r="C121" s="358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Сирма Груп Холдинг АД</v>
      </c>
      <c r="B122" s="92" t="str">
        <f t="shared" si="10"/>
        <v>200101236</v>
      </c>
      <c r="C122" s="358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Сирма Груп Холдинг АД</v>
      </c>
      <c r="B123" s="92" t="str">
        <f t="shared" si="10"/>
        <v>200101236</v>
      </c>
      <c r="C123" s="358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Сирма Груп Холдинг АД</v>
      </c>
      <c r="B124" s="92" t="str">
        <f t="shared" si="10"/>
        <v>200101236</v>
      </c>
      <c r="C124" s="358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664</v>
      </c>
    </row>
    <row r="125" spans="1:8" ht="15.75">
      <c r="A125" s="92" t="str">
        <f t="shared" si="9"/>
        <v>Сирма Груп Холдинг АД</v>
      </c>
      <c r="B125" s="92" t="str">
        <f t="shared" si="10"/>
        <v>200101236</v>
      </c>
      <c r="C125" s="358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90118</v>
      </c>
    </row>
    <row r="126" spans="3:6" s="283" customFormat="1" ht="15.75">
      <c r="C126" s="357"/>
      <c r="F126" s="286" t="s">
        <v>559</v>
      </c>
    </row>
    <row r="127" spans="1:8" ht="15.75">
      <c r="A127" s="92" t="str">
        <f aca="true" t="shared" si="12" ref="A127:A158">pdeName</f>
        <v>Сирма Груп Холдинг АД</v>
      </c>
      <c r="B127" s="92" t="str">
        <f aca="true" t="shared" si="13" ref="B127:B158">pdeBulstat</f>
        <v>200101236</v>
      </c>
      <c r="C127" s="358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138</v>
      </c>
    </row>
    <row r="128" spans="1:8" ht="15.75">
      <c r="A128" s="92" t="str">
        <f t="shared" si="12"/>
        <v>Сирма Груп Холдинг АД</v>
      </c>
      <c r="B128" s="92" t="str">
        <f t="shared" si="13"/>
        <v>200101236</v>
      </c>
      <c r="C128" s="358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702</v>
      </c>
    </row>
    <row r="129" spans="1:8" ht="15.75">
      <c r="A129" s="92" t="str">
        <f t="shared" si="12"/>
        <v>Сирма Груп Холдинг АД</v>
      </c>
      <c r="B129" s="92" t="str">
        <f t="shared" si="13"/>
        <v>200101236</v>
      </c>
      <c r="C129" s="358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617</v>
      </c>
    </row>
    <row r="130" spans="1:8" ht="15.75">
      <c r="A130" s="92" t="str">
        <f t="shared" si="12"/>
        <v>Сирма Груп Холдинг АД</v>
      </c>
      <c r="B130" s="92" t="str">
        <f t="shared" si="13"/>
        <v>200101236</v>
      </c>
      <c r="C130" s="358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1727</v>
      </c>
    </row>
    <row r="131" spans="1:8" ht="15.75">
      <c r="A131" s="92" t="str">
        <f t="shared" si="12"/>
        <v>Сирма Груп Холдинг АД</v>
      </c>
      <c r="B131" s="92" t="str">
        <f t="shared" si="13"/>
        <v>200101236</v>
      </c>
      <c r="C131" s="358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144</v>
      </c>
    </row>
    <row r="132" spans="1:8" ht="15.75">
      <c r="A132" s="92" t="str">
        <f t="shared" si="12"/>
        <v>Сирма Груп Холдинг АД</v>
      </c>
      <c r="B132" s="92" t="str">
        <f t="shared" si="13"/>
        <v>200101236</v>
      </c>
      <c r="C132" s="358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1997</v>
      </c>
    </row>
    <row r="133" spans="1:8" ht="15.75">
      <c r="A133" s="92" t="str">
        <f t="shared" si="12"/>
        <v>Сирма Груп Холдинг АД</v>
      </c>
      <c r="B133" s="92" t="str">
        <f t="shared" si="13"/>
        <v>200101236</v>
      </c>
      <c r="C133" s="358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0</v>
      </c>
    </row>
    <row r="134" spans="1:8" ht="15.75">
      <c r="A134" s="92" t="str">
        <f t="shared" si="12"/>
        <v>Сирма Груп Холдинг АД</v>
      </c>
      <c r="B134" s="92" t="str">
        <f t="shared" si="13"/>
        <v>200101236</v>
      </c>
      <c r="C134" s="358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221</v>
      </c>
    </row>
    <row r="135" spans="1:8" ht="15.75">
      <c r="A135" s="92" t="str">
        <f t="shared" si="12"/>
        <v>Сирма Груп Холдинг АД</v>
      </c>
      <c r="B135" s="92" t="str">
        <f t="shared" si="13"/>
        <v>200101236</v>
      </c>
      <c r="C135" s="358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.75">
      <c r="A136" s="92" t="str">
        <f t="shared" si="12"/>
        <v>Сирма Груп Холдинг АД</v>
      </c>
      <c r="B136" s="92" t="str">
        <f t="shared" si="13"/>
        <v>200101236</v>
      </c>
      <c r="C136" s="358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.75">
      <c r="A137" s="92" t="str">
        <f t="shared" si="12"/>
        <v>Сирма Груп Холдинг АД</v>
      </c>
      <c r="B137" s="92" t="str">
        <f t="shared" si="13"/>
        <v>200101236</v>
      </c>
      <c r="C137" s="358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5546</v>
      </c>
    </row>
    <row r="138" spans="1:8" ht="15.75">
      <c r="A138" s="92" t="str">
        <f t="shared" si="12"/>
        <v>Сирма Груп Холдинг АД</v>
      </c>
      <c r="B138" s="92" t="str">
        <f t="shared" si="13"/>
        <v>200101236</v>
      </c>
      <c r="C138" s="358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109</v>
      </c>
    </row>
    <row r="139" spans="1:8" ht="15.75">
      <c r="A139" s="92" t="str">
        <f t="shared" si="12"/>
        <v>Сирма Груп Холдинг АД</v>
      </c>
      <c r="B139" s="92" t="str">
        <f t="shared" si="13"/>
        <v>200101236</v>
      </c>
      <c r="C139" s="358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.75">
      <c r="A140" s="92" t="str">
        <f t="shared" si="12"/>
        <v>Сирма Груп Холдинг АД</v>
      </c>
      <c r="B140" s="92" t="str">
        <f t="shared" si="13"/>
        <v>200101236</v>
      </c>
      <c r="C140" s="358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3</v>
      </c>
    </row>
    <row r="141" spans="1:8" ht="15.75">
      <c r="A141" s="92" t="str">
        <f t="shared" si="12"/>
        <v>Сирма Груп Холдинг АД</v>
      </c>
      <c r="B141" s="92" t="str">
        <f t="shared" si="13"/>
        <v>200101236</v>
      </c>
      <c r="C141" s="358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35</v>
      </c>
    </row>
    <row r="142" spans="1:8" ht="15.75">
      <c r="A142" s="92" t="str">
        <f t="shared" si="12"/>
        <v>Сирма Груп Холдинг АД</v>
      </c>
      <c r="B142" s="92" t="str">
        <f t="shared" si="13"/>
        <v>200101236</v>
      </c>
      <c r="C142" s="358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147</v>
      </c>
    </row>
    <row r="143" spans="1:8" ht="15.75">
      <c r="A143" s="92" t="str">
        <f t="shared" si="12"/>
        <v>Сирма Груп Холдинг АД</v>
      </c>
      <c r="B143" s="92" t="str">
        <f t="shared" si="13"/>
        <v>200101236</v>
      </c>
      <c r="C143" s="358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5693</v>
      </c>
    </row>
    <row r="144" spans="1:8" ht="15.75">
      <c r="A144" s="92" t="str">
        <f t="shared" si="12"/>
        <v>Сирма Груп Холдинг АД</v>
      </c>
      <c r="B144" s="92" t="str">
        <f t="shared" si="13"/>
        <v>200101236</v>
      </c>
      <c r="C144" s="358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1538</v>
      </c>
    </row>
    <row r="145" spans="1:8" ht="15.75">
      <c r="A145" s="92" t="str">
        <f t="shared" si="12"/>
        <v>Сирма Груп Холдинг АД</v>
      </c>
      <c r="B145" s="92" t="str">
        <f t="shared" si="13"/>
        <v>200101236</v>
      </c>
      <c r="C145" s="358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.75">
      <c r="A146" s="92" t="str">
        <f t="shared" si="12"/>
        <v>Сирма Груп Холдинг АД</v>
      </c>
      <c r="B146" s="92" t="str">
        <f t="shared" si="13"/>
        <v>200101236</v>
      </c>
      <c r="C146" s="358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.75">
      <c r="A147" s="92" t="str">
        <f t="shared" si="12"/>
        <v>Сирма Груп Холдинг АД</v>
      </c>
      <c r="B147" s="92" t="str">
        <f t="shared" si="13"/>
        <v>200101236</v>
      </c>
      <c r="C147" s="358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5693</v>
      </c>
    </row>
    <row r="148" spans="1:8" ht="15.75">
      <c r="A148" s="92" t="str">
        <f t="shared" si="12"/>
        <v>Сирма Груп Холдинг АД</v>
      </c>
      <c r="B148" s="92" t="str">
        <f t="shared" si="13"/>
        <v>200101236</v>
      </c>
      <c r="C148" s="358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1538</v>
      </c>
    </row>
    <row r="149" spans="1:8" ht="15.75">
      <c r="A149" s="92" t="str">
        <f t="shared" si="12"/>
        <v>Сирма Груп Холдинг АД</v>
      </c>
      <c r="B149" s="92" t="str">
        <f t="shared" si="13"/>
        <v>200101236</v>
      </c>
      <c r="C149" s="358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4</v>
      </c>
    </row>
    <row r="150" spans="1:8" ht="15.75">
      <c r="A150" s="92" t="str">
        <f t="shared" si="12"/>
        <v>Сирма Груп Холдинг АД</v>
      </c>
      <c r="B150" s="92" t="str">
        <f t="shared" si="13"/>
        <v>200101236</v>
      </c>
      <c r="C150" s="358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0</v>
      </c>
    </row>
    <row r="151" spans="1:8" ht="15.75">
      <c r="A151" s="92" t="str">
        <f t="shared" si="12"/>
        <v>Сирма Груп Холдинг АД</v>
      </c>
      <c r="B151" s="92" t="str">
        <f t="shared" si="13"/>
        <v>200101236</v>
      </c>
      <c r="C151" s="358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4</v>
      </c>
    </row>
    <row r="152" spans="1:8" ht="15.75">
      <c r="A152" s="92" t="str">
        <f t="shared" si="12"/>
        <v>Сирма Груп Холдинг АД</v>
      </c>
      <c r="B152" s="92" t="str">
        <f t="shared" si="13"/>
        <v>200101236</v>
      </c>
      <c r="C152" s="358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.75">
      <c r="A153" s="92" t="str">
        <f t="shared" si="12"/>
        <v>Сирма Груп Холдинг АД</v>
      </c>
      <c r="B153" s="92" t="str">
        <f t="shared" si="13"/>
        <v>200101236</v>
      </c>
      <c r="C153" s="358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1534</v>
      </c>
    </row>
    <row r="154" spans="1:8" ht="15.75">
      <c r="A154" s="92" t="str">
        <f t="shared" si="12"/>
        <v>Сирма Груп Холдинг АД</v>
      </c>
      <c r="B154" s="92" t="str">
        <f t="shared" si="13"/>
        <v>200101236</v>
      </c>
      <c r="C154" s="358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.75">
      <c r="A155" s="92" t="str">
        <f t="shared" si="12"/>
        <v>Сирма Груп Холдинг АД</v>
      </c>
      <c r="B155" s="92" t="str">
        <f t="shared" si="13"/>
        <v>200101236</v>
      </c>
      <c r="C155" s="358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1534</v>
      </c>
    </row>
    <row r="156" spans="1:8" ht="15.75">
      <c r="A156" s="92" t="str">
        <f t="shared" si="12"/>
        <v>Сирма Груп Холдинг АД</v>
      </c>
      <c r="B156" s="92" t="str">
        <f t="shared" si="13"/>
        <v>200101236</v>
      </c>
      <c r="C156" s="358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7231</v>
      </c>
    </row>
    <row r="157" spans="1:8" ht="15.75">
      <c r="A157" s="92" t="str">
        <f t="shared" si="12"/>
        <v>Сирма Груп Холдинг АД</v>
      </c>
      <c r="B157" s="92" t="str">
        <f t="shared" si="13"/>
        <v>200101236</v>
      </c>
      <c r="C157" s="358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Сирма Груп Холдинг АД</v>
      </c>
      <c r="B158" s="92" t="str">
        <f t="shared" si="13"/>
        <v>200101236</v>
      </c>
      <c r="C158" s="358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Сирма Груп Холдинг АД</v>
      </c>
      <c r="B159" s="92" t="str">
        <f aca="true" t="shared" si="16" ref="B159:B179">pdeBulstat</f>
        <v>200101236</v>
      </c>
      <c r="C159" s="358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3671</v>
      </c>
    </row>
    <row r="160" spans="1:8" ht="15.75">
      <c r="A160" s="92" t="str">
        <f t="shared" si="15"/>
        <v>Сирма Груп Холдинг АД</v>
      </c>
      <c r="B160" s="92" t="str">
        <f t="shared" si="16"/>
        <v>200101236</v>
      </c>
      <c r="C160" s="358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2045</v>
      </c>
    </row>
    <row r="161" spans="1:8" ht="15.75">
      <c r="A161" s="92" t="str">
        <f t="shared" si="15"/>
        <v>Сирма Груп Холдинг АД</v>
      </c>
      <c r="B161" s="92" t="str">
        <f t="shared" si="16"/>
        <v>200101236</v>
      </c>
      <c r="C161" s="358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5716</v>
      </c>
    </row>
    <row r="162" spans="1:8" ht="15.75">
      <c r="A162" s="92" t="str">
        <f t="shared" si="15"/>
        <v>Сирма Груп Холдинг АД</v>
      </c>
      <c r="B162" s="92" t="str">
        <f t="shared" si="16"/>
        <v>200101236</v>
      </c>
      <c r="C162" s="358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Сирма Груп Холдинг АД</v>
      </c>
      <c r="B163" s="92" t="str">
        <f t="shared" si="16"/>
        <v>200101236</v>
      </c>
      <c r="C163" s="358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Сирма Груп Холдинг АД</v>
      </c>
      <c r="B164" s="92" t="str">
        <f t="shared" si="16"/>
        <v>200101236</v>
      </c>
      <c r="C164" s="358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</v>
      </c>
    </row>
    <row r="165" spans="1:8" ht="15.75">
      <c r="A165" s="92" t="str">
        <f t="shared" si="15"/>
        <v>Сирма Груп Холдинг АД</v>
      </c>
      <c r="B165" s="92" t="str">
        <f t="shared" si="16"/>
        <v>200101236</v>
      </c>
      <c r="C165" s="358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1509</v>
      </c>
    </row>
    <row r="166" spans="1:8" ht="15.75">
      <c r="A166" s="92" t="str">
        <f t="shared" si="15"/>
        <v>Сирма Груп Холдинг АД</v>
      </c>
      <c r="B166" s="92" t="str">
        <f t="shared" si="16"/>
        <v>200101236</v>
      </c>
      <c r="C166" s="358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Сирма Груп Холдинг АД</v>
      </c>
      <c r="B167" s="92" t="str">
        <f t="shared" si="16"/>
        <v>200101236</v>
      </c>
      <c r="C167" s="358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Сирма Груп Холдинг АД</v>
      </c>
      <c r="B168" s="92" t="str">
        <f t="shared" si="16"/>
        <v>200101236</v>
      </c>
      <c r="C168" s="358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Сирма Груп Холдинг АД</v>
      </c>
      <c r="B169" s="92" t="str">
        <f t="shared" si="16"/>
        <v>200101236</v>
      </c>
      <c r="C169" s="358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1515</v>
      </c>
    </row>
    <row r="170" spans="1:8" ht="15.75">
      <c r="A170" s="92" t="str">
        <f t="shared" si="15"/>
        <v>Сирма Груп Холдинг АД</v>
      </c>
      <c r="B170" s="92" t="str">
        <f t="shared" si="16"/>
        <v>200101236</v>
      </c>
      <c r="C170" s="358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7231</v>
      </c>
    </row>
    <row r="171" spans="1:8" ht="15.75">
      <c r="A171" s="92" t="str">
        <f t="shared" si="15"/>
        <v>Сирма Груп Холдинг АД</v>
      </c>
      <c r="B171" s="92" t="str">
        <f t="shared" si="16"/>
        <v>200101236</v>
      </c>
      <c r="C171" s="358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Сирма Груп Холдинг АД</v>
      </c>
      <c r="B172" s="92" t="str">
        <f t="shared" si="16"/>
        <v>200101236</v>
      </c>
      <c r="C172" s="358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Сирма Груп Холдинг АД</v>
      </c>
      <c r="B173" s="92" t="str">
        <f t="shared" si="16"/>
        <v>200101236</v>
      </c>
      <c r="C173" s="358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Сирма Груп Холдинг АД</v>
      </c>
      <c r="B174" s="92" t="str">
        <f t="shared" si="16"/>
        <v>200101236</v>
      </c>
      <c r="C174" s="358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7231</v>
      </c>
    </row>
    <row r="175" spans="1:8" ht="15.75">
      <c r="A175" s="92" t="str">
        <f t="shared" si="15"/>
        <v>Сирма Груп Холдинг АД</v>
      </c>
      <c r="B175" s="92" t="str">
        <f t="shared" si="16"/>
        <v>200101236</v>
      </c>
      <c r="C175" s="358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Сирма Груп Холдинг АД</v>
      </c>
      <c r="B176" s="92" t="str">
        <f t="shared" si="16"/>
        <v>200101236</v>
      </c>
      <c r="C176" s="358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Сирма Груп Холдинг АД</v>
      </c>
      <c r="B177" s="92" t="str">
        <f t="shared" si="16"/>
        <v>200101236</v>
      </c>
      <c r="C177" s="358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Сирма Груп Холдинг АД</v>
      </c>
      <c r="B178" s="92" t="str">
        <f t="shared" si="16"/>
        <v>200101236</v>
      </c>
      <c r="C178" s="358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Сирма Груп Холдинг АД</v>
      </c>
      <c r="B179" s="92" t="str">
        <f t="shared" si="16"/>
        <v>200101236</v>
      </c>
      <c r="C179" s="358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7231</v>
      </c>
    </row>
    <row r="180" spans="3:6" s="283" customFormat="1" ht="15.75">
      <c r="C180" s="357"/>
      <c r="F180" s="286" t="s">
        <v>563</v>
      </c>
    </row>
    <row r="181" spans="1:8" ht="15.75">
      <c r="A181" s="92" t="str">
        <f aca="true" t="shared" si="18" ref="A181:A216">pdeName</f>
        <v>Сирма Груп Холдинг АД</v>
      </c>
      <c r="B181" s="92" t="str">
        <f aca="true" t="shared" si="19" ref="B181:B216">pdeBulstat</f>
        <v>200101236</v>
      </c>
      <c r="C181" s="358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4612</v>
      </c>
    </row>
    <row r="182" spans="1:8" ht="15.75">
      <c r="A182" s="92" t="str">
        <f t="shared" si="18"/>
        <v>Сирма Груп Холдинг АД</v>
      </c>
      <c r="B182" s="92" t="str">
        <f t="shared" si="19"/>
        <v>200101236</v>
      </c>
      <c r="C182" s="358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-2553</v>
      </c>
    </row>
    <row r="183" spans="1:8" ht="15.75">
      <c r="A183" s="92" t="str">
        <f t="shared" si="18"/>
        <v>Сирма Груп Холдинг АД</v>
      </c>
      <c r="B183" s="92" t="str">
        <f t="shared" si="19"/>
        <v>200101236</v>
      </c>
      <c r="C183" s="358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.75">
      <c r="A184" s="92" t="str">
        <f t="shared" si="18"/>
        <v>Сирма Груп Холдинг АД</v>
      </c>
      <c r="B184" s="92" t="str">
        <f t="shared" si="19"/>
        <v>200101236</v>
      </c>
      <c r="C184" s="358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-1948</v>
      </c>
    </row>
    <row r="185" spans="1:8" ht="15.75">
      <c r="A185" s="92" t="str">
        <f t="shared" si="18"/>
        <v>Сирма Груп Холдинг АД</v>
      </c>
      <c r="B185" s="92" t="str">
        <f t="shared" si="19"/>
        <v>200101236</v>
      </c>
      <c r="C185" s="358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0</v>
      </c>
    </row>
    <row r="186" spans="1:8" ht="15.75">
      <c r="A186" s="92" t="str">
        <f t="shared" si="18"/>
        <v>Сирма Груп Холдинг АД</v>
      </c>
      <c r="B186" s="92" t="str">
        <f t="shared" si="19"/>
        <v>200101236</v>
      </c>
      <c r="C186" s="358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0</v>
      </c>
    </row>
    <row r="187" spans="1:8" ht="15.75">
      <c r="A187" s="92" t="str">
        <f t="shared" si="18"/>
        <v>Сирма Груп Холдинг АД</v>
      </c>
      <c r="B187" s="92" t="str">
        <f t="shared" si="19"/>
        <v>200101236</v>
      </c>
      <c r="C187" s="358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.75">
      <c r="A188" s="92" t="str">
        <f t="shared" si="18"/>
        <v>Сирма Груп Холдинг АД</v>
      </c>
      <c r="B188" s="92" t="str">
        <f t="shared" si="19"/>
        <v>200101236</v>
      </c>
      <c r="C188" s="358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.75">
      <c r="A189" s="92" t="str">
        <f t="shared" si="18"/>
        <v>Сирма Груп Холдинг АД</v>
      </c>
      <c r="B189" s="92" t="str">
        <f t="shared" si="19"/>
        <v>200101236</v>
      </c>
      <c r="C189" s="358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-3</v>
      </c>
    </row>
    <row r="190" spans="1:8" ht="15.75">
      <c r="A190" s="92" t="str">
        <f t="shared" si="18"/>
        <v>Сирма Груп Холдинг АД</v>
      </c>
      <c r="B190" s="92" t="str">
        <f t="shared" si="19"/>
        <v>200101236</v>
      </c>
      <c r="C190" s="358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-1461</v>
      </c>
    </row>
    <row r="191" spans="1:8" ht="15.75">
      <c r="A191" s="92" t="str">
        <f t="shared" si="18"/>
        <v>Сирма Груп Холдинг АД</v>
      </c>
      <c r="B191" s="92" t="str">
        <f t="shared" si="19"/>
        <v>200101236</v>
      </c>
      <c r="C191" s="358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-1353</v>
      </c>
    </row>
    <row r="192" spans="1:8" ht="15.75">
      <c r="A192" s="92" t="str">
        <f t="shared" si="18"/>
        <v>Сирма Груп Холдинг АД</v>
      </c>
      <c r="B192" s="92" t="str">
        <f t="shared" si="19"/>
        <v>200101236</v>
      </c>
      <c r="C192" s="358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-477</v>
      </c>
    </row>
    <row r="193" spans="1:8" ht="15.75">
      <c r="A193" s="92" t="str">
        <f t="shared" si="18"/>
        <v>Сирма Груп Холдинг АД</v>
      </c>
      <c r="B193" s="92" t="str">
        <f t="shared" si="19"/>
        <v>200101236</v>
      </c>
      <c r="C193" s="358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1999</v>
      </c>
    </row>
    <row r="194" spans="1:8" ht="15.75">
      <c r="A194" s="92" t="str">
        <f t="shared" si="18"/>
        <v>Сирма Груп Холдинг АД</v>
      </c>
      <c r="B194" s="92" t="str">
        <f t="shared" si="19"/>
        <v>200101236</v>
      </c>
      <c r="C194" s="358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77</v>
      </c>
    </row>
    <row r="195" spans="1:8" ht="15.75">
      <c r="A195" s="92" t="str">
        <f t="shared" si="18"/>
        <v>Сирма Груп Холдинг АД</v>
      </c>
      <c r="B195" s="92" t="str">
        <f t="shared" si="19"/>
        <v>200101236</v>
      </c>
      <c r="C195" s="358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-700</v>
      </c>
    </row>
    <row r="196" spans="1:8" ht="15.75">
      <c r="A196" s="92" t="str">
        <f t="shared" si="18"/>
        <v>Сирма Груп Холдинг АД</v>
      </c>
      <c r="B196" s="92" t="str">
        <f t="shared" si="19"/>
        <v>200101236</v>
      </c>
      <c r="C196" s="358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.75">
      <c r="A197" s="92" t="str">
        <f t="shared" si="18"/>
        <v>Сирма Груп Холдинг АД</v>
      </c>
      <c r="B197" s="92" t="str">
        <f t="shared" si="19"/>
        <v>200101236</v>
      </c>
      <c r="C197" s="358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-3839</v>
      </c>
    </row>
    <row r="198" spans="1:8" ht="15.75">
      <c r="A198" s="92" t="str">
        <f t="shared" si="18"/>
        <v>Сирма Груп Холдинг АД</v>
      </c>
      <c r="B198" s="92" t="str">
        <f t="shared" si="19"/>
        <v>200101236</v>
      </c>
      <c r="C198" s="358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0</v>
      </c>
    </row>
    <row r="199" spans="1:8" ht="15.75">
      <c r="A199" s="92" t="str">
        <f t="shared" si="18"/>
        <v>Сирма Груп Холдинг АД</v>
      </c>
      <c r="B199" s="92" t="str">
        <f t="shared" si="19"/>
        <v>200101236</v>
      </c>
      <c r="C199" s="358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1509</v>
      </c>
    </row>
    <row r="200" spans="1:8" ht="15.75">
      <c r="A200" s="92" t="str">
        <f t="shared" si="18"/>
        <v>Сирма Груп Холдинг АД</v>
      </c>
      <c r="B200" s="92" t="str">
        <f t="shared" si="19"/>
        <v>200101236</v>
      </c>
      <c r="C200" s="358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.75">
      <c r="A201" s="92" t="str">
        <f t="shared" si="18"/>
        <v>Сирма Груп Холдинг АД</v>
      </c>
      <c r="B201" s="92" t="str">
        <f t="shared" si="19"/>
        <v>200101236</v>
      </c>
      <c r="C201" s="358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0</v>
      </c>
    </row>
    <row r="202" spans="1:8" ht="15.75">
      <c r="A202" s="92" t="str">
        <f t="shared" si="18"/>
        <v>Сирма Груп Холдинг АД</v>
      </c>
      <c r="B202" s="92" t="str">
        <f t="shared" si="19"/>
        <v>200101236</v>
      </c>
      <c r="C202" s="358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-1431</v>
      </c>
    </row>
    <row r="203" spans="1:8" ht="15.75">
      <c r="A203" s="92" t="str">
        <f t="shared" si="18"/>
        <v>Сирма Груп Холдинг АД</v>
      </c>
      <c r="B203" s="92" t="str">
        <f t="shared" si="19"/>
        <v>200101236</v>
      </c>
      <c r="C203" s="358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.75">
      <c r="A204" s="92" t="str">
        <f t="shared" si="18"/>
        <v>Сирма Груп Холдинг АД</v>
      </c>
      <c r="B204" s="92" t="str">
        <f t="shared" si="19"/>
        <v>200101236</v>
      </c>
      <c r="C204" s="358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-1213</v>
      </c>
    </row>
    <row r="205" spans="1:8" ht="15.75">
      <c r="A205" s="92" t="str">
        <f t="shared" si="18"/>
        <v>Сирма Груп Холдинг АД</v>
      </c>
      <c r="B205" s="92" t="str">
        <f t="shared" si="19"/>
        <v>200101236</v>
      </c>
      <c r="C205" s="358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0</v>
      </c>
    </row>
    <row r="206" spans="1:8" ht="15.75">
      <c r="A206" s="92" t="str">
        <f t="shared" si="18"/>
        <v>Сирма Груп Холдинг АД</v>
      </c>
      <c r="B206" s="92" t="str">
        <f t="shared" si="19"/>
        <v>200101236</v>
      </c>
      <c r="C206" s="358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-8876</v>
      </c>
    </row>
    <row r="207" spans="1:8" ht="15.75">
      <c r="A207" s="92" t="str">
        <f t="shared" si="18"/>
        <v>Сирма Груп Холдинг АД</v>
      </c>
      <c r="B207" s="92" t="str">
        <f t="shared" si="19"/>
        <v>200101236</v>
      </c>
      <c r="C207" s="358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-70</v>
      </c>
    </row>
    <row r="208" spans="1:8" ht="15.75">
      <c r="A208" s="92" t="str">
        <f t="shared" si="18"/>
        <v>Сирма Груп Холдинг АД</v>
      </c>
      <c r="B208" s="92" t="str">
        <f t="shared" si="19"/>
        <v>200101236</v>
      </c>
      <c r="C208" s="358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-110</v>
      </c>
    </row>
    <row r="209" spans="1:8" ht="15.75">
      <c r="A209" s="92" t="str">
        <f t="shared" si="18"/>
        <v>Сирма Груп Холдинг АД</v>
      </c>
      <c r="B209" s="92" t="str">
        <f t="shared" si="19"/>
        <v>200101236</v>
      </c>
      <c r="C209" s="358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-2595</v>
      </c>
    </row>
    <row r="210" spans="1:8" ht="15.75">
      <c r="A210" s="92" t="str">
        <f t="shared" si="18"/>
        <v>Сирма Груп Холдинг АД</v>
      </c>
      <c r="B210" s="92" t="str">
        <f t="shared" si="19"/>
        <v>200101236</v>
      </c>
      <c r="C210" s="358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13108</v>
      </c>
    </row>
    <row r="211" spans="1:8" ht="15.75">
      <c r="A211" s="92" t="str">
        <f t="shared" si="18"/>
        <v>Сирма Груп Холдинг АД</v>
      </c>
      <c r="B211" s="92" t="str">
        <f t="shared" si="19"/>
        <v>200101236</v>
      </c>
      <c r="C211" s="358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244</v>
      </c>
    </row>
    <row r="212" spans="1:8" ht="15.75">
      <c r="A212" s="92" t="str">
        <f t="shared" si="18"/>
        <v>Сирма Груп Холдинг АД</v>
      </c>
      <c r="B212" s="92" t="str">
        <f t="shared" si="19"/>
        <v>200101236</v>
      </c>
      <c r="C212" s="358">
        <f t="shared" si="20"/>
        <v>45291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-2540</v>
      </c>
    </row>
    <row r="213" spans="1:8" ht="15.75">
      <c r="A213" s="92" t="str">
        <f t="shared" si="18"/>
        <v>Сирма Груп Холдинг АД</v>
      </c>
      <c r="B213" s="92" t="str">
        <f t="shared" si="19"/>
        <v>200101236</v>
      </c>
      <c r="C213" s="358">
        <f t="shared" si="20"/>
        <v>45291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3671</v>
      </c>
    </row>
    <row r="214" spans="1:8" ht="15.75">
      <c r="A214" s="92" t="str">
        <f t="shared" si="18"/>
        <v>Сирма Груп Холдинг АД</v>
      </c>
      <c r="B214" s="92" t="str">
        <f t="shared" si="19"/>
        <v>200101236</v>
      </c>
      <c r="C214" s="358">
        <f t="shared" si="20"/>
        <v>45291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1131</v>
      </c>
    </row>
    <row r="215" spans="1:8" ht="15.75">
      <c r="A215" s="92" t="str">
        <f t="shared" si="18"/>
        <v>Сирма Груп Холдинг АД</v>
      </c>
      <c r="B215" s="92" t="str">
        <f t="shared" si="19"/>
        <v>200101236</v>
      </c>
      <c r="C215" s="358">
        <f t="shared" si="20"/>
        <v>45291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1131</v>
      </c>
    </row>
    <row r="216" spans="1:8" ht="15.75">
      <c r="A216" s="92" t="str">
        <f t="shared" si="18"/>
        <v>Сирма Груп Холдинг АД</v>
      </c>
      <c r="B216" s="92" t="str">
        <f t="shared" si="19"/>
        <v>200101236</v>
      </c>
      <c r="C216" s="358">
        <f t="shared" si="20"/>
        <v>45291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0</v>
      </c>
    </row>
    <row r="217" spans="3:6" s="283" customFormat="1" ht="15.75">
      <c r="C217" s="357"/>
      <c r="F217" s="286" t="s">
        <v>567</v>
      </c>
    </row>
    <row r="218" spans="1:8" ht="15.75">
      <c r="A218" s="92" t="str">
        <f aca="true" t="shared" si="21" ref="A218:A281">pdeName</f>
        <v>Сирма Груп Холдинг АД</v>
      </c>
      <c r="B218" s="92" t="str">
        <f aca="true" t="shared" si="22" ref="B218:B281">pdeBulstat</f>
        <v>200101236</v>
      </c>
      <c r="C218" s="358">
        <f aca="true" t="shared" si="23" ref="C218:C281">endDate</f>
        <v>45291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59276</v>
      </c>
    </row>
    <row r="219" spans="1:8" ht="15.75">
      <c r="A219" s="92" t="str">
        <f t="shared" si="21"/>
        <v>Сирма Груп Холдинг АД</v>
      </c>
      <c r="B219" s="92" t="str">
        <f t="shared" si="22"/>
        <v>200101236</v>
      </c>
      <c r="C219" s="358">
        <f t="shared" si="23"/>
        <v>45291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.75">
      <c r="A220" s="92" t="str">
        <f t="shared" si="21"/>
        <v>Сирма Груп Холдинг АД</v>
      </c>
      <c r="B220" s="92" t="str">
        <f t="shared" si="22"/>
        <v>200101236</v>
      </c>
      <c r="C220" s="358">
        <f t="shared" si="23"/>
        <v>45291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.75">
      <c r="A221" s="92" t="str">
        <f t="shared" si="21"/>
        <v>Сирма Груп Холдинг АД</v>
      </c>
      <c r="B221" s="92" t="str">
        <f t="shared" si="22"/>
        <v>200101236</v>
      </c>
      <c r="C221" s="358">
        <f t="shared" si="23"/>
        <v>45291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.75">
      <c r="A222" s="92" t="str">
        <f t="shared" si="21"/>
        <v>Сирма Груп Холдинг АД</v>
      </c>
      <c r="B222" s="92" t="str">
        <f t="shared" si="22"/>
        <v>200101236</v>
      </c>
      <c r="C222" s="358">
        <f t="shared" si="23"/>
        <v>45291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59276</v>
      </c>
    </row>
    <row r="223" spans="1:8" ht="15.75">
      <c r="A223" s="92" t="str">
        <f t="shared" si="21"/>
        <v>Сирма Груп Холдинг АД</v>
      </c>
      <c r="B223" s="92" t="str">
        <f t="shared" si="22"/>
        <v>200101236</v>
      </c>
      <c r="C223" s="358">
        <f t="shared" si="23"/>
        <v>45291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.75">
      <c r="A224" s="92" t="str">
        <f t="shared" si="21"/>
        <v>Сирма Груп Холдинг АД</v>
      </c>
      <c r="B224" s="92" t="str">
        <f t="shared" si="22"/>
        <v>200101236</v>
      </c>
      <c r="C224" s="358">
        <f t="shared" si="23"/>
        <v>45291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.75">
      <c r="A225" s="92" t="str">
        <f t="shared" si="21"/>
        <v>Сирма Груп Холдинг АД</v>
      </c>
      <c r="B225" s="92" t="str">
        <f t="shared" si="22"/>
        <v>200101236</v>
      </c>
      <c r="C225" s="358">
        <f t="shared" si="23"/>
        <v>45291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.75">
      <c r="A226" s="92" t="str">
        <f t="shared" si="21"/>
        <v>Сирма Груп Холдинг АД</v>
      </c>
      <c r="B226" s="92" t="str">
        <f t="shared" si="22"/>
        <v>200101236</v>
      </c>
      <c r="C226" s="358">
        <f t="shared" si="23"/>
        <v>45291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.75">
      <c r="A227" s="92" t="str">
        <f t="shared" si="21"/>
        <v>Сирма Груп Холдинг АД</v>
      </c>
      <c r="B227" s="92" t="str">
        <f t="shared" si="22"/>
        <v>200101236</v>
      </c>
      <c r="C227" s="358">
        <f t="shared" si="23"/>
        <v>45291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.75">
      <c r="A228" s="92" t="str">
        <f t="shared" si="21"/>
        <v>Сирма Груп Холдинг АД</v>
      </c>
      <c r="B228" s="92" t="str">
        <f t="shared" si="22"/>
        <v>200101236</v>
      </c>
      <c r="C228" s="358">
        <f t="shared" si="23"/>
        <v>45291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.75">
      <c r="A229" s="92" t="str">
        <f t="shared" si="21"/>
        <v>Сирма Груп Холдинг АД</v>
      </c>
      <c r="B229" s="92" t="str">
        <f t="shared" si="22"/>
        <v>200101236</v>
      </c>
      <c r="C229" s="358">
        <f t="shared" si="23"/>
        <v>45291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.75">
      <c r="A230" s="92" t="str">
        <f t="shared" si="21"/>
        <v>Сирма Груп Холдинг АД</v>
      </c>
      <c r="B230" s="92" t="str">
        <f t="shared" si="22"/>
        <v>200101236</v>
      </c>
      <c r="C230" s="358">
        <f t="shared" si="23"/>
        <v>45291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.75">
      <c r="A231" s="92" t="str">
        <f t="shared" si="21"/>
        <v>Сирма Груп Холдинг АД</v>
      </c>
      <c r="B231" s="92" t="str">
        <f t="shared" si="22"/>
        <v>200101236</v>
      </c>
      <c r="C231" s="358">
        <f t="shared" si="23"/>
        <v>45291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.75">
      <c r="A232" s="92" t="str">
        <f t="shared" si="21"/>
        <v>Сирма Груп Холдинг АД</v>
      </c>
      <c r="B232" s="92" t="str">
        <f t="shared" si="22"/>
        <v>200101236</v>
      </c>
      <c r="C232" s="358">
        <f t="shared" si="23"/>
        <v>45291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.75">
      <c r="A233" s="92" t="str">
        <f t="shared" si="21"/>
        <v>Сирма Груп Холдинг АД</v>
      </c>
      <c r="B233" s="92" t="str">
        <f t="shared" si="22"/>
        <v>200101236</v>
      </c>
      <c r="C233" s="358">
        <f t="shared" si="23"/>
        <v>45291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.75">
      <c r="A234" s="92" t="str">
        <f t="shared" si="21"/>
        <v>Сирма Груп Холдинг АД</v>
      </c>
      <c r="B234" s="92" t="str">
        <f t="shared" si="22"/>
        <v>200101236</v>
      </c>
      <c r="C234" s="358">
        <f t="shared" si="23"/>
        <v>45291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.75">
      <c r="A235" s="92" t="str">
        <f t="shared" si="21"/>
        <v>Сирма Груп Холдинг АД</v>
      </c>
      <c r="B235" s="92" t="str">
        <f t="shared" si="22"/>
        <v>200101236</v>
      </c>
      <c r="C235" s="358">
        <f t="shared" si="23"/>
        <v>45291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-1696</v>
      </c>
    </row>
    <row r="236" spans="1:8" ht="15.75">
      <c r="A236" s="92" t="str">
        <f t="shared" si="21"/>
        <v>Сирма Груп Холдинг АД</v>
      </c>
      <c r="B236" s="92" t="str">
        <f t="shared" si="22"/>
        <v>200101236</v>
      </c>
      <c r="C236" s="358">
        <f t="shared" si="23"/>
        <v>45291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57580</v>
      </c>
    </row>
    <row r="237" spans="1:8" ht="15.75">
      <c r="A237" s="92" t="str">
        <f t="shared" si="21"/>
        <v>Сирма Груп Холдинг АД</v>
      </c>
      <c r="B237" s="92" t="str">
        <f t="shared" si="22"/>
        <v>200101236</v>
      </c>
      <c r="C237" s="358">
        <f t="shared" si="23"/>
        <v>45291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.75">
      <c r="A238" s="92" t="str">
        <f t="shared" si="21"/>
        <v>Сирма Груп Холдинг АД</v>
      </c>
      <c r="B238" s="92" t="str">
        <f t="shared" si="22"/>
        <v>200101236</v>
      </c>
      <c r="C238" s="358">
        <f t="shared" si="23"/>
        <v>45291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.75">
      <c r="A239" s="92" t="str">
        <f t="shared" si="21"/>
        <v>Сирма Груп Холдинг АД</v>
      </c>
      <c r="B239" s="92" t="str">
        <f t="shared" si="22"/>
        <v>200101236</v>
      </c>
      <c r="C239" s="358">
        <f t="shared" si="23"/>
        <v>45291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57580</v>
      </c>
    </row>
    <row r="240" spans="1:8" ht="15.75">
      <c r="A240" s="92" t="str">
        <f t="shared" si="21"/>
        <v>Сирма Груп Холдинг АД</v>
      </c>
      <c r="B240" s="92" t="str">
        <f t="shared" si="22"/>
        <v>200101236</v>
      </c>
      <c r="C240" s="358">
        <f t="shared" si="23"/>
        <v>45291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5372</v>
      </c>
    </row>
    <row r="241" spans="1:8" ht="15.75">
      <c r="A241" s="92" t="str">
        <f t="shared" si="21"/>
        <v>Сирма Груп Холдинг АД</v>
      </c>
      <c r="B241" s="92" t="str">
        <f t="shared" si="22"/>
        <v>200101236</v>
      </c>
      <c r="C241" s="358">
        <f t="shared" si="23"/>
        <v>45291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.75">
      <c r="A242" s="92" t="str">
        <f t="shared" si="21"/>
        <v>Сирма Груп Холдинг АД</v>
      </c>
      <c r="B242" s="92" t="str">
        <f t="shared" si="22"/>
        <v>200101236</v>
      </c>
      <c r="C242" s="358">
        <f t="shared" si="23"/>
        <v>45291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.75">
      <c r="A243" s="92" t="str">
        <f t="shared" si="21"/>
        <v>Сирма Груп Холдинг АД</v>
      </c>
      <c r="B243" s="92" t="str">
        <f t="shared" si="22"/>
        <v>200101236</v>
      </c>
      <c r="C243" s="358">
        <f t="shared" si="23"/>
        <v>45291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.75">
      <c r="A244" s="92" t="str">
        <f t="shared" si="21"/>
        <v>Сирма Груп Холдинг АД</v>
      </c>
      <c r="B244" s="92" t="str">
        <f t="shared" si="22"/>
        <v>200101236</v>
      </c>
      <c r="C244" s="358">
        <f t="shared" si="23"/>
        <v>45291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5372</v>
      </c>
    </row>
    <row r="245" spans="1:8" ht="15.75">
      <c r="A245" s="92" t="str">
        <f t="shared" si="21"/>
        <v>Сирма Груп Холдинг АД</v>
      </c>
      <c r="B245" s="92" t="str">
        <f t="shared" si="22"/>
        <v>200101236</v>
      </c>
      <c r="C245" s="358">
        <f t="shared" si="23"/>
        <v>45291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.75">
      <c r="A246" s="92" t="str">
        <f t="shared" si="21"/>
        <v>Сирма Груп Холдинг АД</v>
      </c>
      <c r="B246" s="92" t="str">
        <f t="shared" si="22"/>
        <v>200101236</v>
      </c>
      <c r="C246" s="358">
        <f t="shared" si="23"/>
        <v>45291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.75">
      <c r="A247" s="92" t="str">
        <f t="shared" si="21"/>
        <v>Сирма Груп Холдинг АД</v>
      </c>
      <c r="B247" s="92" t="str">
        <f t="shared" si="22"/>
        <v>200101236</v>
      </c>
      <c r="C247" s="358">
        <f t="shared" si="23"/>
        <v>45291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.75">
      <c r="A248" s="92" t="str">
        <f t="shared" si="21"/>
        <v>Сирма Груп Холдинг АД</v>
      </c>
      <c r="B248" s="92" t="str">
        <f t="shared" si="22"/>
        <v>200101236</v>
      </c>
      <c r="C248" s="358">
        <f t="shared" si="23"/>
        <v>45291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.75">
      <c r="A249" s="92" t="str">
        <f t="shared" si="21"/>
        <v>Сирма Груп Холдинг АД</v>
      </c>
      <c r="B249" s="92" t="str">
        <f t="shared" si="22"/>
        <v>200101236</v>
      </c>
      <c r="C249" s="358">
        <f t="shared" si="23"/>
        <v>45291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.75">
      <c r="A250" s="92" t="str">
        <f t="shared" si="21"/>
        <v>Сирма Груп Холдинг АД</v>
      </c>
      <c r="B250" s="92" t="str">
        <f t="shared" si="22"/>
        <v>200101236</v>
      </c>
      <c r="C250" s="358">
        <f t="shared" si="23"/>
        <v>45291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.75">
      <c r="A251" s="92" t="str">
        <f t="shared" si="21"/>
        <v>Сирма Груп Холдинг АД</v>
      </c>
      <c r="B251" s="92" t="str">
        <f t="shared" si="22"/>
        <v>200101236</v>
      </c>
      <c r="C251" s="358">
        <f t="shared" si="23"/>
        <v>45291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.75">
      <c r="A252" s="92" t="str">
        <f t="shared" si="21"/>
        <v>Сирма Груп Холдинг АД</v>
      </c>
      <c r="B252" s="92" t="str">
        <f t="shared" si="22"/>
        <v>200101236</v>
      </c>
      <c r="C252" s="358">
        <f t="shared" si="23"/>
        <v>45291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.75">
      <c r="A253" s="92" t="str">
        <f t="shared" si="21"/>
        <v>Сирма Груп Холдинг АД</v>
      </c>
      <c r="B253" s="92" t="str">
        <f t="shared" si="22"/>
        <v>200101236</v>
      </c>
      <c r="C253" s="358">
        <f t="shared" si="23"/>
        <v>45291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.75">
      <c r="A254" s="92" t="str">
        <f t="shared" si="21"/>
        <v>Сирма Груп Холдинг АД</v>
      </c>
      <c r="B254" s="92" t="str">
        <f t="shared" si="22"/>
        <v>200101236</v>
      </c>
      <c r="C254" s="358">
        <f t="shared" si="23"/>
        <v>45291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.75">
      <c r="A255" s="92" t="str">
        <f t="shared" si="21"/>
        <v>Сирма Груп Холдинг АД</v>
      </c>
      <c r="B255" s="92" t="str">
        <f t="shared" si="22"/>
        <v>200101236</v>
      </c>
      <c r="C255" s="358">
        <f t="shared" si="23"/>
        <v>45291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.75">
      <c r="A256" s="92" t="str">
        <f t="shared" si="21"/>
        <v>Сирма Груп Холдинг АД</v>
      </c>
      <c r="B256" s="92" t="str">
        <f t="shared" si="22"/>
        <v>200101236</v>
      </c>
      <c r="C256" s="358">
        <f t="shared" si="23"/>
        <v>45291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.75">
      <c r="A257" s="92" t="str">
        <f t="shared" si="21"/>
        <v>Сирма Груп Холдинг АД</v>
      </c>
      <c r="B257" s="92" t="str">
        <f t="shared" si="22"/>
        <v>200101236</v>
      </c>
      <c r="C257" s="358">
        <f t="shared" si="23"/>
        <v>45291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483</v>
      </c>
    </row>
    <row r="258" spans="1:8" ht="15.75">
      <c r="A258" s="92" t="str">
        <f t="shared" si="21"/>
        <v>Сирма Груп Холдинг АД</v>
      </c>
      <c r="B258" s="92" t="str">
        <f t="shared" si="22"/>
        <v>200101236</v>
      </c>
      <c r="C258" s="358">
        <f t="shared" si="23"/>
        <v>45291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5855</v>
      </c>
    </row>
    <row r="259" spans="1:8" ht="15.75">
      <c r="A259" s="92" t="str">
        <f t="shared" si="21"/>
        <v>Сирма Груп Холдинг АД</v>
      </c>
      <c r="B259" s="92" t="str">
        <f t="shared" si="22"/>
        <v>200101236</v>
      </c>
      <c r="C259" s="358">
        <f t="shared" si="23"/>
        <v>45291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.75">
      <c r="A260" s="92" t="str">
        <f t="shared" si="21"/>
        <v>Сирма Груп Холдинг АД</v>
      </c>
      <c r="B260" s="92" t="str">
        <f t="shared" si="22"/>
        <v>200101236</v>
      </c>
      <c r="C260" s="358">
        <f t="shared" si="23"/>
        <v>45291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.75">
      <c r="A261" s="92" t="str">
        <f t="shared" si="21"/>
        <v>Сирма Груп Холдинг АД</v>
      </c>
      <c r="B261" s="92" t="str">
        <f t="shared" si="22"/>
        <v>200101236</v>
      </c>
      <c r="C261" s="358">
        <f t="shared" si="23"/>
        <v>45291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5855</v>
      </c>
    </row>
    <row r="262" spans="1:8" ht="15.75">
      <c r="A262" s="92" t="str">
        <f t="shared" si="21"/>
        <v>Сирма Груп Холдинг АД</v>
      </c>
      <c r="B262" s="92" t="str">
        <f t="shared" si="22"/>
        <v>200101236</v>
      </c>
      <c r="C262" s="358">
        <f t="shared" si="23"/>
        <v>45291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0</v>
      </c>
    </row>
    <row r="263" spans="1:8" ht="15.75">
      <c r="A263" s="92" t="str">
        <f t="shared" si="21"/>
        <v>Сирма Груп Холдинг АД</v>
      </c>
      <c r="B263" s="92" t="str">
        <f t="shared" si="22"/>
        <v>200101236</v>
      </c>
      <c r="C263" s="358">
        <f t="shared" si="23"/>
        <v>45291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.75">
      <c r="A264" s="92" t="str">
        <f t="shared" si="21"/>
        <v>Сирма Груп Холдинг АД</v>
      </c>
      <c r="B264" s="92" t="str">
        <f t="shared" si="22"/>
        <v>200101236</v>
      </c>
      <c r="C264" s="358">
        <f t="shared" si="23"/>
        <v>45291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.75">
      <c r="A265" s="92" t="str">
        <f t="shared" si="21"/>
        <v>Сирма Груп Холдинг АД</v>
      </c>
      <c r="B265" s="92" t="str">
        <f t="shared" si="22"/>
        <v>200101236</v>
      </c>
      <c r="C265" s="358">
        <f t="shared" si="23"/>
        <v>45291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.75">
      <c r="A266" s="92" t="str">
        <f t="shared" si="21"/>
        <v>Сирма Груп Холдинг АД</v>
      </c>
      <c r="B266" s="92" t="str">
        <f t="shared" si="22"/>
        <v>200101236</v>
      </c>
      <c r="C266" s="358">
        <f t="shared" si="23"/>
        <v>45291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0</v>
      </c>
    </row>
    <row r="267" spans="1:8" ht="15.75">
      <c r="A267" s="92" t="str">
        <f t="shared" si="21"/>
        <v>Сирма Груп Холдинг АД</v>
      </c>
      <c r="B267" s="92" t="str">
        <f t="shared" si="22"/>
        <v>200101236</v>
      </c>
      <c r="C267" s="358">
        <f t="shared" si="23"/>
        <v>45291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.75">
      <c r="A268" s="92" t="str">
        <f t="shared" si="21"/>
        <v>Сирма Груп Холдинг АД</v>
      </c>
      <c r="B268" s="92" t="str">
        <f t="shared" si="22"/>
        <v>200101236</v>
      </c>
      <c r="C268" s="358">
        <f t="shared" si="23"/>
        <v>45291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.75">
      <c r="A269" s="92" t="str">
        <f t="shared" si="21"/>
        <v>Сирма Груп Холдинг АД</v>
      </c>
      <c r="B269" s="92" t="str">
        <f t="shared" si="22"/>
        <v>200101236</v>
      </c>
      <c r="C269" s="358">
        <f t="shared" si="23"/>
        <v>45291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.75">
      <c r="A270" s="92" t="str">
        <f t="shared" si="21"/>
        <v>Сирма Груп Холдинг АД</v>
      </c>
      <c r="B270" s="92" t="str">
        <f t="shared" si="22"/>
        <v>200101236</v>
      </c>
      <c r="C270" s="358">
        <f t="shared" si="23"/>
        <v>45291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.75">
      <c r="A271" s="92" t="str">
        <f t="shared" si="21"/>
        <v>Сирма Груп Холдинг АД</v>
      </c>
      <c r="B271" s="92" t="str">
        <f t="shared" si="22"/>
        <v>200101236</v>
      </c>
      <c r="C271" s="358">
        <f t="shared" si="23"/>
        <v>45291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.75">
      <c r="A272" s="92" t="str">
        <f t="shared" si="21"/>
        <v>Сирма Груп Холдинг АД</v>
      </c>
      <c r="B272" s="92" t="str">
        <f t="shared" si="22"/>
        <v>200101236</v>
      </c>
      <c r="C272" s="358">
        <f t="shared" si="23"/>
        <v>45291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.75">
      <c r="A273" s="92" t="str">
        <f t="shared" si="21"/>
        <v>Сирма Груп Холдинг АД</v>
      </c>
      <c r="B273" s="92" t="str">
        <f t="shared" si="22"/>
        <v>200101236</v>
      </c>
      <c r="C273" s="358">
        <f t="shared" si="23"/>
        <v>45291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.75">
      <c r="A274" s="92" t="str">
        <f t="shared" si="21"/>
        <v>Сирма Груп Холдинг АД</v>
      </c>
      <c r="B274" s="92" t="str">
        <f t="shared" si="22"/>
        <v>200101236</v>
      </c>
      <c r="C274" s="358">
        <f t="shared" si="23"/>
        <v>45291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.75">
      <c r="A275" s="92" t="str">
        <f t="shared" si="21"/>
        <v>Сирма Груп Холдинг АД</v>
      </c>
      <c r="B275" s="92" t="str">
        <f t="shared" si="22"/>
        <v>200101236</v>
      </c>
      <c r="C275" s="358">
        <f t="shared" si="23"/>
        <v>45291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.75">
      <c r="A276" s="92" t="str">
        <f t="shared" si="21"/>
        <v>Сирма Груп Холдинг АД</v>
      </c>
      <c r="B276" s="92" t="str">
        <f t="shared" si="22"/>
        <v>200101236</v>
      </c>
      <c r="C276" s="358">
        <f t="shared" si="23"/>
        <v>45291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.75">
      <c r="A277" s="92" t="str">
        <f t="shared" si="21"/>
        <v>Сирма Груп Холдинг АД</v>
      </c>
      <c r="B277" s="92" t="str">
        <f t="shared" si="22"/>
        <v>200101236</v>
      </c>
      <c r="C277" s="358">
        <f t="shared" si="23"/>
        <v>45291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.75">
      <c r="A278" s="92" t="str">
        <f t="shared" si="21"/>
        <v>Сирма Груп Холдинг АД</v>
      </c>
      <c r="B278" s="92" t="str">
        <f t="shared" si="22"/>
        <v>200101236</v>
      </c>
      <c r="C278" s="358">
        <f t="shared" si="23"/>
        <v>45291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.75">
      <c r="A279" s="92" t="str">
        <f t="shared" si="21"/>
        <v>Сирма Груп Холдинг АД</v>
      </c>
      <c r="B279" s="92" t="str">
        <f t="shared" si="22"/>
        <v>200101236</v>
      </c>
      <c r="C279" s="358">
        <f t="shared" si="23"/>
        <v>45291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.75">
      <c r="A280" s="92" t="str">
        <f t="shared" si="21"/>
        <v>Сирма Груп Холдинг АД</v>
      </c>
      <c r="B280" s="92" t="str">
        <f t="shared" si="22"/>
        <v>200101236</v>
      </c>
      <c r="C280" s="358">
        <f t="shared" si="23"/>
        <v>45291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0</v>
      </c>
    </row>
    <row r="281" spans="1:8" ht="15.75">
      <c r="A281" s="92" t="str">
        <f t="shared" si="21"/>
        <v>Сирма Груп Холдинг АД</v>
      </c>
      <c r="B281" s="92" t="str">
        <f t="shared" si="22"/>
        <v>200101236</v>
      </c>
      <c r="C281" s="358">
        <f t="shared" si="23"/>
        <v>45291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.75">
      <c r="A282" s="92" t="str">
        <f aca="true" t="shared" si="24" ref="A282:A345">pdeName</f>
        <v>Сирма Груп Холдинг АД</v>
      </c>
      <c r="B282" s="92" t="str">
        <f aca="true" t="shared" si="25" ref="B282:B345">pdeBulstat</f>
        <v>200101236</v>
      </c>
      <c r="C282" s="358">
        <f aca="true" t="shared" si="26" ref="C282:C345">endDate</f>
        <v>45291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.75">
      <c r="A283" s="92" t="str">
        <f t="shared" si="24"/>
        <v>Сирма Груп Холдинг АД</v>
      </c>
      <c r="B283" s="92" t="str">
        <f t="shared" si="25"/>
        <v>200101236</v>
      </c>
      <c r="C283" s="358">
        <f t="shared" si="26"/>
        <v>45291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0</v>
      </c>
    </row>
    <row r="284" spans="1:8" ht="15.75">
      <c r="A284" s="92" t="str">
        <f t="shared" si="24"/>
        <v>Сирма Груп Холдинг АД</v>
      </c>
      <c r="B284" s="92" t="str">
        <f t="shared" si="25"/>
        <v>200101236</v>
      </c>
      <c r="C284" s="358">
        <f t="shared" si="26"/>
        <v>45291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1244</v>
      </c>
    </row>
    <row r="285" spans="1:8" ht="15.75">
      <c r="A285" s="92" t="str">
        <f t="shared" si="24"/>
        <v>Сирма Груп Холдинг АД</v>
      </c>
      <c r="B285" s="92" t="str">
        <f t="shared" si="25"/>
        <v>200101236</v>
      </c>
      <c r="C285" s="358">
        <f t="shared" si="26"/>
        <v>45291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.75">
      <c r="A286" s="92" t="str">
        <f t="shared" si="24"/>
        <v>Сирма Груп Холдинг АД</v>
      </c>
      <c r="B286" s="92" t="str">
        <f t="shared" si="25"/>
        <v>200101236</v>
      </c>
      <c r="C286" s="358">
        <f t="shared" si="26"/>
        <v>45291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.75">
      <c r="A287" s="92" t="str">
        <f t="shared" si="24"/>
        <v>Сирма Груп Холдинг АД</v>
      </c>
      <c r="B287" s="92" t="str">
        <f t="shared" si="25"/>
        <v>200101236</v>
      </c>
      <c r="C287" s="358">
        <f t="shared" si="26"/>
        <v>45291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.75">
      <c r="A288" s="92" t="str">
        <f t="shared" si="24"/>
        <v>Сирма Груп Холдинг АД</v>
      </c>
      <c r="B288" s="92" t="str">
        <f t="shared" si="25"/>
        <v>200101236</v>
      </c>
      <c r="C288" s="358">
        <f t="shared" si="26"/>
        <v>45291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1244</v>
      </c>
    </row>
    <row r="289" spans="1:8" ht="15.75">
      <c r="A289" s="92" t="str">
        <f t="shared" si="24"/>
        <v>Сирма Груп Холдинг АД</v>
      </c>
      <c r="B289" s="92" t="str">
        <f t="shared" si="25"/>
        <v>200101236</v>
      </c>
      <c r="C289" s="358">
        <f t="shared" si="26"/>
        <v>45291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.75">
      <c r="A290" s="92" t="str">
        <f t="shared" si="24"/>
        <v>Сирма Груп Холдинг АД</v>
      </c>
      <c r="B290" s="92" t="str">
        <f t="shared" si="25"/>
        <v>200101236</v>
      </c>
      <c r="C290" s="358">
        <f t="shared" si="26"/>
        <v>45291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214</v>
      </c>
    </row>
    <row r="291" spans="1:8" ht="15.75">
      <c r="A291" s="92" t="str">
        <f t="shared" si="24"/>
        <v>Сирма Груп Холдинг АД</v>
      </c>
      <c r="B291" s="92" t="str">
        <f t="shared" si="25"/>
        <v>200101236</v>
      </c>
      <c r="C291" s="358">
        <f t="shared" si="26"/>
        <v>45291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.75">
      <c r="A292" s="92" t="str">
        <f t="shared" si="24"/>
        <v>Сирма Груп Холдинг АД</v>
      </c>
      <c r="B292" s="92" t="str">
        <f t="shared" si="25"/>
        <v>200101236</v>
      </c>
      <c r="C292" s="358">
        <f t="shared" si="26"/>
        <v>45291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214</v>
      </c>
    </row>
    <row r="293" spans="1:8" ht="15.75">
      <c r="A293" s="92" t="str">
        <f t="shared" si="24"/>
        <v>Сирма Груп Холдинг АД</v>
      </c>
      <c r="B293" s="92" t="str">
        <f t="shared" si="25"/>
        <v>200101236</v>
      </c>
      <c r="C293" s="358">
        <f t="shared" si="26"/>
        <v>45291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.75">
      <c r="A294" s="92" t="str">
        <f t="shared" si="24"/>
        <v>Сирма Груп Холдинг АД</v>
      </c>
      <c r="B294" s="92" t="str">
        <f t="shared" si="25"/>
        <v>200101236</v>
      </c>
      <c r="C294" s="358">
        <f t="shared" si="26"/>
        <v>45291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.75">
      <c r="A295" s="92" t="str">
        <f t="shared" si="24"/>
        <v>Сирма Груп Холдинг АД</v>
      </c>
      <c r="B295" s="92" t="str">
        <f t="shared" si="25"/>
        <v>200101236</v>
      </c>
      <c r="C295" s="358">
        <f t="shared" si="26"/>
        <v>45291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.75">
      <c r="A296" s="92" t="str">
        <f t="shared" si="24"/>
        <v>Сирма Груп Холдинг АД</v>
      </c>
      <c r="B296" s="92" t="str">
        <f t="shared" si="25"/>
        <v>200101236</v>
      </c>
      <c r="C296" s="358">
        <f t="shared" si="26"/>
        <v>45291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.75">
      <c r="A297" s="92" t="str">
        <f t="shared" si="24"/>
        <v>Сирма Груп Холдинг АД</v>
      </c>
      <c r="B297" s="92" t="str">
        <f t="shared" si="25"/>
        <v>200101236</v>
      </c>
      <c r="C297" s="358">
        <f t="shared" si="26"/>
        <v>45291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.75">
      <c r="A298" s="92" t="str">
        <f t="shared" si="24"/>
        <v>Сирма Груп Холдинг АД</v>
      </c>
      <c r="B298" s="92" t="str">
        <f t="shared" si="25"/>
        <v>200101236</v>
      </c>
      <c r="C298" s="358">
        <f t="shared" si="26"/>
        <v>45291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.75">
      <c r="A299" s="92" t="str">
        <f t="shared" si="24"/>
        <v>Сирма Груп Холдинг АД</v>
      </c>
      <c r="B299" s="92" t="str">
        <f t="shared" si="25"/>
        <v>200101236</v>
      </c>
      <c r="C299" s="358">
        <f t="shared" si="26"/>
        <v>45291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.75">
      <c r="A300" s="92" t="str">
        <f t="shared" si="24"/>
        <v>Сирма Груп Холдинг АД</v>
      </c>
      <c r="B300" s="92" t="str">
        <f t="shared" si="25"/>
        <v>200101236</v>
      </c>
      <c r="C300" s="358">
        <f t="shared" si="26"/>
        <v>45291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.75">
      <c r="A301" s="92" t="str">
        <f t="shared" si="24"/>
        <v>Сирма Груп Холдинг АД</v>
      </c>
      <c r="B301" s="92" t="str">
        <f t="shared" si="25"/>
        <v>200101236</v>
      </c>
      <c r="C301" s="358">
        <f t="shared" si="26"/>
        <v>45291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.75">
      <c r="A302" s="92" t="str">
        <f t="shared" si="24"/>
        <v>Сирма Груп Холдинг АД</v>
      </c>
      <c r="B302" s="92" t="str">
        <f t="shared" si="25"/>
        <v>200101236</v>
      </c>
      <c r="C302" s="358">
        <f t="shared" si="26"/>
        <v>45291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1458</v>
      </c>
    </row>
    <row r="303" spans="1:8" ht="15.75">
      <c r="A303" s="92" t="str">
        <f t="shared" si="24"/>
        <v>Сирма Груп Холдинг АД</v>
      </c>
      <c r="B303" s="92" t="str">
        <f t="shared" si="25"/>
        <v>200101236</v>
      </c>
      <c r="C303" s="358">
        <f t="shared" si="26"/>
        <v>45291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.75">
      <c r="A304" s="92" t="str">
        <f t="shared" si="24"/>
        <v>Сирма Груп Холдинг АД</v>
      </c>
      <c r="B304" s="92" t="str">
        <f t="shared" si="25"/>
        <v>200101236</v>
      </c>
      <c r="C304" s="358">
        <f t="shared" si="26"/>
        <v>45291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.75">
      <c r="A305" s="92" t="str">
        <f t="shared" si="24"/>
        <v>Сирма Груп Холдинг АД</v>
      </c>
      <c r="B305" s="92" t="str">
        <f t="shared" si="25"/>
        <v>200101236</v>
      </c>
      <c r="C305" s="358">
        <f t="shared" si="26"/>
        <v>45291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1458</v>
      </c>
    </row>
    <row r="306" spans="1:8" ht="15.75">
      <c r="A306" s="92" t="str">
        <f t="shared" si="24"/>
        <v>Сирма Груп Холдинг АД</v>
      </c>
      <c r="B306" s="92" t="str">
        <f t="shared" si="25"/>
        <v>200101236</v>
      </c>
      <c r="C306" s="358">
        <f t="shared" si="26"/>
        <v>45291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.75">
      <c r="A307" s="92" t="str">
        <f t="shared" si="24"/>
        <v>Сирма Груп Холдинг АД</v>
      </c>
      <c r="B307" s="92" t="str">
        <f t="shared" si="25"/>
        <v>200101236</v>
      </c>
      <c r="C307" s="358">
        <f t="shared" si="26"/>
        <v>45291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.75">
      <c r="A308" s="92" t="str">
        <f t="shared" si="24"/>
        <v>Сирма Груп Холдинг АД</v>
      </c>
      <c r="B308" s="92" t="str">
        <f t="shared" si="25"/>
        <v>200101236</v>
      </c>
      <c r="C308" s="358">
        <f t="shared" si="26"/>
        <v>45291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.75">
      <c r="A309" s="92" t="str">
        <f t="shared" si="24"/>
        <v>Сирма Груп Холдинг АД</v>
      </c>
      <c r="B309" s="92" t="str">
        <f t="shared" si="25"/>
        <v>200101236</v>
      </c>
      <c r="C309" s="358">
        <f t="shared" si="26"/>
        <v>45291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.75">
      <c r="A310" s="92" t="str">
        <f t="shared" si="24"/>
        <v>Сирма Груп Холдинг АД</v>
      </c>
      <c r="B310" s="92" t="str">
        <f t="shared" si="25"/>
        <v>200101236</v>
      </c>
      <c r="C310" s="358">
        <f t="shared" si="26"/>
        <v>45291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.75">
      <c r="A311" s="92" t="str">
        <f t="shared" si="24"/>
        <v>Сирма Груп Холдинг АД</v>
      </c>
      <c r="B311" s="92" t="str">
        <f t="shared" si="25"/>
        <v>200101236</v>
      </c>
      <c r="C311" s="358">
        <f t="shared" si="26"/>
        <v>45291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.75">
      <c r="A312" s="92" t="str">
        <f t="shared" si="24"/>
        <v>Сирма Груп Холдинг АД</v>
      </c>
      <c r="B312" s="92" t="str">
        <f t="shared" si="25"/>
        <v>200101236</v>
      </c>
      <c r="C312" s="358">
        <f t="shared" si="26"/>
        <v>45291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.75">
      <c r="A313" s="92" t="str">
        <f t="shared" si="24"/>
        <v>Сирма Груп Холдинг АД</v>
      </c>
      <c r="B313" s="92" t="str">
        <f t="shared" si="25"/>
        <v>200101236</v>
      </c>
      <c r="C313" s="358">
        <f t="shared" si="26"/>
        <v>45291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.75">
      <c r="A314" s="92" t="str">
        <f t="shared" si="24"/>
        <v>Сирма Груп Холдинг АД</v>
      </c>
      <c r="B314" s="92" t="str">
        <f t="shared" si="25"/>
        <v>200101236</v>
      </c>
      <c r="C314" s="358">
        <f t="shared" si="26"/>
        <v>45291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.75">
      <c r="A315" s="92" t="str">
        <f t="shared" si="24"/>
        <v>Сирма Груп Холдинг АД</v>
      </c>
      <c r="B315" s="92" t="str">
        <f t="shared" si="25"/>
        <v>200101236</v>
      </c>
      <c r="C315" s="358">
        <f t="shared" si="26"/>
        <v>45291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.75">
      <c r="A316" s="92" t="str">
        <f t="shared" si="24"/>
        <v>Сирма Груп Холдинг АД</v>
      </c>
      <c r="B316" s="92" t="str">
        <f t="shared" si="25"/>
        <v>200101236</v>
      </c>
      <c r="C316" s="358">
        <f t="shared" si="26"/>
        <v>45291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.75">
      <c r="A317" s="92" t="str">
        <f t="shared" si="24"/>
        <v>Сирма Груп Холдинг АД</v>
      </c>
      <c r="B317" s="92" t="str">
        <f t="shared" si="25"/>
        <v>200101236</v>
      </c>
      <c r="C317" s="358">
        <f t="shared" si="26"/>
        <v>45291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.75">
      <c r="A318" s="92" t="str">
        <f t="shared" si="24"/>
        <v>Сирма Груп Холдинг АД</v>
      </c>
      <c r="B318" s="92" t="str">
        <f t="shared" si="25"/>
        <v>200101236</v>
      </c>
      <c r="C318" s="358">
        <f t="shared" si="26"/>
        <v>45291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.75">
      <c r="A319" s="92" t="str">
        <f t="shared" si="24"/>
        <v>Сирма Груп Холдинг АД</v>
      </c>
      <c r="B319" s="92" t="str">
        <f t="shared" si="25"/>
        <v>200101236</v>
      </c>
      <c r="C319" s="358">
        <f t="shared" si="26"/>
        <v>45291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.75">
      <c r="A320" s="92" t="str">
        <f t="shared" si="24"/>
        <v>Сирма Груп Холдинг АД</v>
      </c>
      <c r="B320" s="92" t="str">
        <f t="shared" si="25"/>
        <v>200101236</v>
      </c>
      <c r="C320" s="358">
        <f t="shared" si="26"/>
        <v>45291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.75">
      <c r="A321" s="92" t="str">
        <f t="shared" si="24"/>
        <v>Сирма Груп Холдинг АД</v>
      </c>
      <c r="B321" s="92" t="str">
        <f t="shared" si="25"/>
        <v>200101236</v>
      </c>
      <c r="C321" s="358">
        <f t="shared" si="26"/>
        <v>45291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.75">
      <c r="A322" s="92" t="str">
        <f t="shared" si="24"/>
        <v>Сирма Груп Холдинг АД</v>
      </c>
      <c r="B322" s="92" t="str">
        <f t="shared" si="25"/>
        <v>200101236</v>
      </c>
      <c r="C322" s="358">
        <f t="shared" si="26"/>
        <v>45291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.75">
      <c r="A323" s="92" t="str">
        <f t="shared" si="24"/>
        <v>Сирма Груп Холдинг АД</v>
      </c>
      <c r="B323" s="92" t="str">
        <f t="shared" si="25"/>
        <v>200101236</v>
      </c>
      <c r="C323" s="358">
        <f t="shared" si="26"/>
        <v>45291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.75">
      <c r="A324" s="92" t="str">
        <f t="shared" si="24"/>
        <v>Сирма Груп Холдинг АД</v>
      </c>
      <c r="B324" s="92" t="str">
        <f t="shared" si="25"/>
        <v>200101236</v>
      </c>
      <c r="C324" s="358">
        <f t="shared" si="26"/>
        <v>45291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.75">
      <c r="A325" s="92" t="str">
        <f t="shared" si="24"/>
        <v>Сирма Груп Холдинг АД</v>
      </c>
      <c r="B325" s="92" t="str">
        <f t="shared" si="25"/>
        <v>200101236</v>
      </c>
      <c r="C325" s="358">
        <f t="shared" si="26"/>
        <v>45291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.75">
      <c r="A326" s="92" t="str">
        <f t="shared" si="24"/>
        <v>Сирма Груп Холдинг АД</v>
      </c>
      <c r="B326" s="92" t="str">
        <f t="shared" si="25"/>
        <v>200101236</v>
      </c>
      <c r="C326" s="358">
        <f t="shared" si="26"/>
        <v>45291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.75">
      <c r="A327" s="92" t="str">
        <f t="shared" si="24"/>
        <v>Сирма Груп Холдинг АД</v>
      </c>
      <c r="B327" s="92" t="str">
        <f t="shared" si="25"/>
        <v>200101236</v>
      </c>
      <c r="C327" s="358">
        <f t="shared" si="26"/>
        <v>45291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.75">
      <c r="A328" s="92" t="str">
        <f t="shared" si="24"/>
        <v>Сирма Груп Холдинг АД</v>
      </c>
      <c r="B328" s="92" t="str">
        <f t="shared" si="25"/>
        <v>200101236</v>
      </c>
      <c r="C328" s="358">
        <f t="shared" si="26"/>
        <v>45291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0</v>
      </c>
    </row>
    <row r="329" spans="1:8" ht="15.75">
      <c r="A329" s="92" t="str">
        <f t="shared" si="24"/>
        <v>Сирма Груп Холдинг АД</v>
      </c>
      <c r="B329" s="92" t="str">
        <f t="shared" si="25"/>
        <v>200101236</v>
      </c>
      <c r="C329" s="358">
        <f t="shared" si="26"/>
        <v>45291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.75">
      <c r="A330" s="92" t="str">
        <f t="shared" si="24"/>
        <v>Сирма Груп Холдинг АД</v>
      </c>
      <c r="B330" s="92" t="str">
        <f t="shared" si="25"/>
        <v>200101236</v>
      </c>
      <c r="C330" s="358">
        <f t="shared" si="26"/>
        <v>45291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.75">
      <c r="A331" s="92" t="str">
        <f t="shared" si="24"/>
        <v>Сирма Груп Холдинг АД</v>
      </c>
      <c r="B331" s="92" t="str">
        <f t="shared" si="25"/>
        <v>200101236</v>
      </c>
      <c r="C331" s="358">
        <f t="shared" si="26"/>
        <v>45291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.75">
      <c r="A332" s="92" t="str">
        <f t="shared" si="24"/>
        <v>Сирма Груп Холдинг АД</v>
      </c>
      <c r="B332" s="92" t="str">
        <f t="shared" si="25"/>
        <v>200101236</v>
      </c>
      <c r="C332" s="358">
        <f t="shared" si="26"/>
        <v>45291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0</v>
      </c>
    </row>
    <row r="333" spans="1:8" ht="15.75">
      <c r="A333" s="92" t="str">
        <f t="shared" si="24"/>
        <v>Сирма Груп Холдинг АД</v>
      </c>
      <c r="B333" s="92" t="str">
        <f t="shared" si="25"/>
        <v>200101236</v>
      </c>
      <c r="C333" s="358">
        <f t="shared" si="26"/>
        <v>45291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.75">
      <c r="A334" s="92" t="str">
        <f t="shared" si="24"/>
        <v>Сирма Груп Холдинг АД</v>
      </c>
      <c r="B334" s="92" t="str">
        <f t="shared" si="25"/>
        <v>200101236</v>
      </c>
      <c r="C334" s="358">
        <f t="shared" si="26"/>
        <v>45291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.75">
      <c r="A335" s="92" t="str">
        <f t="shared" si="24"/>
        <v>Сирма Груп Холдинг АД</v>
      </c>
      <c r="B335" s="92" t="str">
        <f t="shared" si="25"/>
        <v>200101236</v>
      </c>
      <c r="C335" s="358">
        <f t="shared" si="26"/>
        <v>45291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.75">
      <c r="A336" s="92" t="str">
        <f t="shared" si="24"/>
        <v>Сирма Груп Холдинг АД</v>
      </c>
      <c r="B336" s="92" t="str">
        <f t="shared" si="25"/>
        <v>200101236</v>
      </c>
      <c r="C336" s="358">
        <f t="shared" si="26"/>
        <v>45291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.75">
      <c r="A337" s="92" t="str">
        <f t="shared" si="24"/>
        <v>Сирма Груп Холдинг АД</v>
      </c>
      <c r="B337" s="92" t="str">
        <f t="shared" si="25"/>
        <v>200101236</v>
      </c>
      <c r="C337" s="358">
        <f t="shared" si="26"/>
        <v>45291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.75">
      <c r="A338" s="92" t="str">
        <f t="shared" si="24"/>
        <v>Сирма Груп Холдинг АД</v>
      </c>
      <c r="B338" s="92" t="str">
        <f t="shared" si="25"/>
        <v>200101236</v>
      </c>
      <c r="C338" s="358">
        <f t="shared" si="26"/>
        <v>45291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.75">
      <c r="A339" s="92" t="str">
        <f t="shared" si="24"/>
        <v>Сирма Груп Холдинг АД</v>
      </c>
      <c r="B339" s="92" t="str">
        <f t="shared" si="25"/>
        <v>200101236</v>
      </c>
      <c r="C339" s="358">
        <f t="shared" si="26"/>
        <v>45291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.75">
      <c r="A340" s="92" t="str">
        <f t="shared" si="24"/>
        <v>Сирма Груп Холдинг АД</v>
      </c>
      <c r="B340" s="92" t="str">
        <f t="shared" si="25"/>
        <v>200101236</v>
      </c>
      <c r="C340" s="358">
        <f t="shared" si="26"/>
        <v>45291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.75">
      <c r="A341" s="92" t="str">
        <f t="shared" si="24"/>
        <v>Сирма Груп Холдинг АД</v>
      </c>
      <c r="B341" s="92" t="str">
        <f t="shared" si="25"/>
        <v>200101236</v>
      </c>
      <c r="C341" s="358">
        <f t="shared" si="26"/>
        <v>45291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.75">
      <c r="A342" s="92" t="str">
        <f t="shared" si="24"/>
        <v>Сирма Груп Холдинг АД</v>
      </c>
      <c r="B342" s="92" t="str">
        <f t="shared" si="25"/>
        <v>200101236</v>
      </c>
      <c r="C342" s="358">
        <f t="shared" si="26"/>
        <v>45291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.75">
      <c r="A343" s="92" t="str">
        <f t="shared" si="24"/>
        <v>Сирма Груп Холдинг АД</v>
      </c>
      <c r="B343" s="92" t="str">
        <f t="shared" si="25"/>
        <v>200101236</v>
      </c>
      <c r="C343" s="358">
        <f t="shared" si="26"/>
        <v>45291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.75">
      <c r="A344" s="92" t="str">
        <f t="shared" si="24"/>
        <v>Сирма Груп Холдинг АД</v>
      </c>
      <c r="B344" s="92" t="str">
        <f t="shared" si="25"/>
        <v>200101236</v>
      </c>
      <c r="C344" s="358">
        <f t="shared" si="26"/>
        <v>45291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.75">
      <c r="A345" s="92" t="str">
        <f t="shared" si="24"/>
        <v>Сирма Груп Холдинг АД</v>
      </c>
      <c r="B345" s="92" t="str">
        <f t="shared" si="25"/>
        <v>200101236</v>
      </c>
      <c r="C345" s="358">
        <f t="shared" si="26"/>
        <v>45291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.75">
      <c r="A346" s="92" t="str">
        <f aca="true" t="shared" si="27" ref="A346:A409">pdeName</f>
        <v>Сирма Груп Холдинг АД</v>
      </c>
      <c r="B346" s="92" t="str">
        <f aca="true" t="shared" si="28" ref="B346:B409">pdeBulstat</f>
        <v>200101236</v>
      </c>
      <c r="C346" s="358">
        <f aca="true" t="shared" si="29" ref="C346:C409">endDate</f>
        <v>45291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0</v>
      </c>
    </row>
    <row r="347" spans="1:8" ht="15.75">
      <c r="A347" s="92" t="str">
        <f t="shared" si="27"/>
        <v>Сирма Груп Холдинг АД</v>
      </c>
      <c r="B347" s="92" t="str">
        <f t="shared" si="28"/>
        <v>200101236</v>
      </c>
      <c r="C347" s="358">
        <f t="shared" si="29"/>
        <v>45291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.75">
      <c r="A348" s="92" t="str">
        <f t="shared" si="27"/>
        <v>Сирма Груп Холдинг АД</v>
      </c>
      <c r="B348" s="92" t="str">
        <f t="shared" si="28"/>
        <v>200101236</v>
      </c>
      <c r="C348" s="358">
        <f t="shared" si="29"/>
        <v>45291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.75">
      <c r="A349" s="92" t="str">
        <f t="shared" si="27"/>
        <v>Сирма Груп Холдинг АД</v>
      </c>
      <c r="B349" s="92" t="str">
        <f t="shared" si="28"/>
        <v>200101236</v>
      </c>
      <c r="C349" s="358">
        <f t="shared" si="29"/>
        <v>45291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0</v>
      </c>
    </row>
    <row r="350" spans="1:8" ht="15.75">
      <c r="A350" s="92" t="str">
        <f t="shared" si="27"/>
        <v>Сирма Груп Холдинг АД</v>
      </c>
      <c r="B350" s="92" t="str">
        <f t="shared" si="28"/>
        <v>200101236</v>
      </c>
      <c r="C350" s="358">
        <f t="shared" si="29"/>
        <v>45291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9690</v>
      </c>
    </row>
    <row r="351" spans="1:8" ht="15.75">
      <c r="A351" s="92" t="str">
        <f t="shared" si="27"/>
        <v>Сирма Груп Холдинг АД</v>
      </c>
      <c r="B351" s="92" t="str">
        <f t="shared" si="28"/>
        <v>200101236</v>
      </c>
      <c r="C351" s="358">
        <f t="shared" si="29"/>
        <v>45291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.75">
      <c r="A352" s="92" t="str">
        <f t="shared" si="27"/>
        <v>Сирма Груп Холдинг АД</v>
      </c>
      <c r="B352" s="92" t="str">
        <f t="shared" si="28"/>
        <v>200101236</v>
      </c>
      <c r="C352" s="358">
        <f t="shared" si="29"/>
        <v>45291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.75">
      <c r="A353" s="92" t="str">
        <f t="shared" si="27"/>
        <v>Сирма Груп Холдинг АД</v>
      </c>
      <c r="B353" s="92" t="str">
        <f t="shared" si="28"/>
        <v>200101236</v>
      </c>
      <c r="C353" s="358">
        <f t="shared" si="29"/>
        <v>45291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.75">
      <c r="A354" s="92" t="str">
        <f t="shared" si="27"/>
        <v>Сирма Груп Холдинг АД</v>
      </c>
      <c r="B354" s="92" t="str">
        <f t="shared" si="28"/>
        <v>200101236</v>
      </c>
      <c r="C354" s="358">
        <f t="shared" si="29"/>
        <v>45291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9690</v>
      </c>
    </row>
    <row r="355" spans="1:8" ht="15.75">
      <c r="A355" s="92" t="str">
        <f t="shared" si="27"/>
        <v>Сирма Груп Холдинг АД</v>
      </c>
      <c r="B355" s="92" t="str">
        <f t="shared" si="28"/>
        <v>200101236</v>
      </c>
      <c r="C355" s="358">
        <f t="shared" si="29"/>
        <v>45291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1534</v>
      </c>
    </row>
    <row r="356" spans="1:8" ht="15.75">
      <c r="A356" s="92" t="str">
        <f t="shared" si="27"/>
        <v>Сирма Груп Холдинг АД</v>
      </c>
      <c r="B356" s="92" t="str">
        <f t="shared" si="28"/>
        <v>200101236</v>
      </c>
      <c r="C356" s="358">
        <f t="shared" si="29"/>
        <v>45291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-3063</v>
      </c>
    </row>
    <row r="357" spans="1:8" ht="15.75">
      <c r="A357" s="92" t="str">
        <f t="shared" si="27"/>
        <v>Сирма Груп Холдинг АД</v>
      </c>
      <c r="B357" s="92" t="str">
        <f t="shared" si="28"/>
        <v>200101236</v>
      </c>
      <c r="C357" s="358">
        <f t="shared" si="29"/>
        <v>45291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-2849</v>
      </c>
    </row>
    <row r="358" spans="1:8" ht="15.75">
      <c r="A358" s="92" t="str">
        <f t="shared" si="27"/>
        <v>Сирма Груп Холдинг АД</v>
      </c>
      <c r="B358" s="92" t="str">
        <f t="shared" si="28"/>
        <v>200101236</v>
      </c>
      <c r="C358" s="358">
        <f t="shared" si="29"/>
        <v>45291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-214</v>
      </c>
    </row>
    <row r="359" spans="1:8" ht="15.75">
      <c r="A359" s="92" t="str">
        <f t="shared" si="27"/>
        <v>Сирма Груп Холдинг АД</v>
      </c>
      <c r="B359" s="92" t="str">
        <f t="shared" si="28"/>
        <v>200101236</v>
      </c>
      <c r="C359" s="358">
        <f t="shared" si="29"/>
        <v>45291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.75">
      <c r="A360" s="92" t="str">
        <f t="shared" si="27"/>
        <v>Сирма Груп Холдинг АД</v>
      </c>
      <c r="B360" s="92" t="str">
        <f t="shared" si="28"/>
        <v>200101236</v>
      </c>
      <c r="C360" s="358">
        <f t="shared" si="29"/>
        <v>45291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.75">
      <c r="A361" s="92" t="str">
        <f t="shared" si="27"/>
        <v>Сирма Груп Холдинг АД</v>
      </c>
      <c r="B361" s="92" t="str">
        <f t="shared" si="28"/>
        <v>200101236</v>
      </c>
      <c r="C361" s="358">
        <f t="shared" si="29"/>
        <v>45291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.75">
      <c r="A362" s="92" t="str">
        <f t="shared" si="27"/>
        <v>Сирма Груп Холдинг АД</v>
      </c>
      <c r="B362" s="92" t="str">
        <f t="shared" si="28"/>
        <v>200101236</v>
      </c>
      <c r="C362" s="358">
        <f t="shared" si="29"/>
        <v>45291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.75">
      <c r="A363" s="92" t="str">
        <f t="shared" si="27"/>
        <v>Сирма Груп Холдинг АД</v>
      </c>
      <c r="B363" s="92" t="str">
        <f t="shared" si="28"/>
        <v>200101236</v>
      </c>
      <c r="C363" s="358">
        <f t="shared" si="29"/>
        <v>45291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.75">
      <c r="A364" s="92" t="str">
        <f t="shared" si="27"/>
        <v>Сирма Груп Холдинг АД</v>
      </c>
      <c r="B364" s="92" t="str">
        <f t="shared" si="28"/>
        <v>200101236</v>
      </c>
      <c r="C364" s="358">
        <f t="shared" si="29"/>
        <v>45291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.75">
      <c r="A365" s="92" t="str">
        <f t="shared" si="27"/>
        <v>Сирма Груп Холдинг АД</v>
      </c>
      <c r="B365" s="92" t="str">
        <f t="shared" si="28"/>
        <v>200101236</v>
      </c>
      <c r="C365" s="358">
        <f t="shared" si="29"/>
        <v>45291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.75">
      <c r="A366" s="92" t="str">
        <f t="shared" si="27"/>
        <v>Сирма Груп Холдинг АД</v>
      </c>
      <c r="B366" s="92" t="str">
        <f t="shared" si="28"/>
        <v>200101236</v>
      </c>
      <c r="C366" s="358">
        <f t="shared" si="29"/>
        <v>45291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.75">
      <c r="A367" s="92" t="str">
        <f t="shared" si="27"/>
        <v>Сирма Груп Холдинг АД</v>
      </c>
      <c r="B367" s="92" t="str">
        <f t="shared" si="28"/>
        <v>200101236</v>
      </c>
      <c r="C367" s="358">
        <f t="shared" si="29"/>
        <v>45291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0</v>
      </c>
    </row>
    <row r="368" spans="1:8" ht="15.75">
      <c r="A368" s="92" t="str">
        <f t="shared" si="27"/>
        <v>Сирма Груп Холдинг АД</v>
      </c>
      <c r="B368" s="92" t="str">
        <f t="shared" si="28"/>
        <v>200101236</v>
      </c>
      <c r="C368" s="358">
        <f t="shared" si="29"/>
        <v>45291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8161</v>
      </c>
    </row>
    <row r="369" spans="1:8" ht="15.75">
      <c r="A369" s="92" t="str">
        <f t="shared" si="27"/>
        <v>Сирма Груп Холдинг АД</v>
      </c>
      <c r="B369" s="92" t="str">
        <f t="shared" si="28"/>
        <v>200101236</v>
      </c>
      <c r="C369" s="358">
        <f t="shared" si="29"/>
        <v>45291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.75">
      <c r="A370" s="92" t="str">
        <f t="shared" si="27"/>
        <v>Сирма Груп Холдинг АД</v>
      </c>
      <c r="B370" s="92" t="str">
        <f t="shared" si="28"/>
        <v>200101236</v>
      </c>
      <c r="C370" s="358">
        <f t="shared" si="29"/>
        <v>45291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.75">
      <c r="A371" s="92" t="str">
        <f t="shared" si="27"/>
        <v>Сирма Груп Холдинг АД</v>
      </c>
      <c r="B371" s="92" t="str">
        <f t="shared" si="28"/>
        <v>200101236</v>
      </c>
      <c r="C371" s="358">
        <f t="shared" si="29"/>
        <v>45291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8161</v>
      </c>
    </row>
    <row r="372" spans="1:8" ht="15.75">
      <c r="A372" s="92" t="str">
        <f t="shared" si="27"/>
        <v>Сирма Груп Холдинг АД</v>
      </c>
      <c r="B372" s="92" t="str">
        <f t="shared" si="28"/>
        <v>200101236</v>
      </c>
      <c r="C372" s="358">
        <f t="shared" si="29"/>
        <v>45291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0</v>
      </c>
    </row>
    <row r="373" spans="1:8" ht="15.75">
      <c r="A373" s="92" t="str">
        <f t="shared" si="27"/>
        <v>Сирма Груп Холдинг АД</v>
      </c>
      <c r="B373" s="92" t="str">
        <f t="shared" si="28"/>
        <v>200101236</v>
      </c>
      <c r="C373" s="358">
        <f t="shared" si="29"/>
        <v>45291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.75">
      <c r="A374" s="92" t="str">
        <f t="shared" si="27"/>
        <v>Сирма Груп Холдинг АД</v>
      </c>
      <c r="B374" s="92" t="str">
        <f t="shared" si="28"/>
        <v>200101236</v>
      </c>
      <c r="C374" s="358">
        <f t="shared" si="29"/>
        <v>45291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.75">
      <c r="A375" s="92" t="str">
        <f t="shared" si="27"/>
        <v>Сирма Груп Холдинг АД</v>
      </c>
      <c r="B375" s="92" t="str">
        <f t="shared" si="28"/>
        <v>200101236</v>
      </c>
      <c r="C375" s="358">
        <f t="shared" si="29"/>
        <v>45291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.75">
      <c r="A376" s="92" t="str">
        <f t="shared" si="27"/>
        <v>Сирма Груп Холдинг АД</v>
      </c>
      <c r="B376" s="92" t="str">
        <f t="shared" si="28"/>
        <v>200101236</v>
      </c>
      <c r="C376" s="358">
        <f t="shared" si="29"/>
        <v>45291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0</v>
      </c>
    </row>
    <row r="377" spans="1:8" ht="15.75">
      <c r="A377" s="92" t="str">
        <f t="shared" si="27"/>
        <v>Сирма Груп Холдинг АД</v>
      </c>
      <c r="B377" s="92" t="str">
        <f t="shared" si="28"/>
        <v>200101236</v>
      </c>
      <c r="C377" s="358">
        <f t="shared" si="29"/>
        <v>45291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 ht="15.75">
      <c r="A378" s="92" t="str">
        <f t="shared" si="27"/>
        <v>Сирма Груп Холдинг АД</v>
      </c>
      <c r="B378" s="92" t="str">
        <f t="shared" si="28"/>
        <v>200101236</v>
      </c>
      <c r="C378" s="358">
        <f t="shared" si="29"/>
        <v>45291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.75">
      <c r="A379" s="92" t="str">
        <f t="shared" si="27"/>
        <v>Сирма Груп Холдинг АД</v>
      </c>
      <c r="B379" s="92" t="str">
        <f t="shared" si="28"/>
        <v>200101236</v>
      </c>
      <c r="C379" s="358">
        <f t="shared" si="29"/>
        <v>45291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.75">
      <c r="A380" s="92" t="str">
        <f t="shared" si="27"/>
        <v>Сирма Груп Холдинг АД</v>
      </c>
      <c r="B380" s="92" t="str">
        <f t="shared" si="28"/>
        <v>200101236</v>
      </c>
      <c r="C380" s="358">
        <f t="shared" si="29"/>
        <v>45291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.75">
      <c r="A381" s="92" t="str">
        <f t="shared" si="27"/>
        <v>Сирма Груп Холдинг АД</v>
      </c>
      <c r="B381" s="92" t="str">
        <f t="shared" si="28"/>
        <v>200101236</v>
      </c>
      <c r="C381" s="358">
        <f t="shared" si="29"/>
        <v>45291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.75">
      <c r="A382" s="92" t="str">
        <f t="shared" si="27"/>
        <v>Сирма Груп Холдинг АД</v>
      </c>
      <c r="B382" s="92" t="str">
        <f t="shared" si="28"/>
        <v>200101236</v>
      </c>
      <c r="C382" s="358">
        <f t="shared" si="29"/>
        <v>45291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.75">
      <c r="A383" s="92" t="str">
        <f t="shared" si="27"/>
        <v>Сирма Груп Холдинг АД</v>
      </c>
      <c r="B383" s="92" t="str">
        <f t="shared" si="28"/>
        <v>200101236</v>
      </c>
      <c r="C383" s="358">
        <f t="shared" si="29"/>
        <v>45291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.75">
      <c r="A384" s="92" t="str">
        <f t="shared" si="27"/>
        <v>Сирма Груп Холдинг АД</v>
      </c>
      <c r="B384" s="92" t="str">
        <f t="shared" si="28"/>
        <v>200101236</v>
      </c>
      <c r="C384" s="358">
        <f t="shared" si="29"/>
        <v>45291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.75">
      <c r="A385" s="92" t="str">
        <f t="shared" si="27"/>
        <v>Сирма Груп Холдинг АД</v>
      </c>
      <c r="B385" s="92" t="str">
        <f t="shared" si="28"/>
        <v>200101236</v>
      </c>
      <c r="C385" s="358">
        <f t="shared" si="29"/>
        <v>45291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.75">
      <c r="A386" s="92" t="str">
        <f t="shared" si="27"/>
        <v>Сирма Груп Холдинг АД</v>
      </c>
      <c r="B386" s="92" t="str">
        <f t="shared" si="28"/>
        <v>200101236</v>
      </c>
      <c r="C386" s="358">
        <f t="shared" si="29"/>
        <v>45291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.75">
      <c r="A387" s="92" t="str">
        <f t="shared" si="27"/>
        <v>Сирма Груп Холдинг АД</v>
      </c>
      <c r="B387" s="92" t="str">
        <f t="shared" si="28"/>
        <v>200101236</v>
      </c>
      <c r="C387" s="358">
        <f t="shared" si="29"/>
        <v>45291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.75">
      <c r="A388" s="92" t="str">
        <f t="shared" si="27"/>
        <v>Сирма Груп Холдинг АД</v>
      </c>
      <c r="B388" s="92" t="str">
        <f t="shared" si="28"/>
        <v>200101236</v>
      </c>
      <c r="C388" s="358">
        <f t="shared" si="29"/>
        <v>45291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.75">
      <c r="A389" s="92" t="str">
        <f t="shared" si="27"/>
        <v>Сирма Груп Холдинг АД</v>
      </c>
      <c r="B389" s="92" t="str">
        <f t="shared" si="28"/>
        <v>200101236</v>
      </c>
      <c r="C389" s="358">
        <f t="shared" si="29"/>
        <v>45291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.75">
      <c r="A390" s="92" t="str">
        <f t="shared" si="27"/>
        <v>Сирма Груп Холдинг АД</v>
      </c>
      <c r="B390" s="92" t="str">
        <f t="shared" si="28"/>
        <v>200101236</v>
      </c>
      <c r="C390" s="358">
        <f t="shared" si="29"/>
        <v>45291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0</v>
      </c>
    </row>
    <row r="391" spans="1:8" ht="15.75">
      <c r="A391" s="92" t="str">
        <f t="shared" si="27"/>
        <v>Сирма Груп Холдинг АД</v>
      </c>
      <c r="B391" s="92" t="str">
        <f t="shared" si="28"/>
        <v>200101236</v>
      </c>
      <c r="C391" s="358">
        <f t="shared" si="29"/>
        <v>45291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.75">
      <c r="A392" s="92" t="str">
        <f t="shared" si="27"/>
        <v>Сирма Груп Холдинг АД</v>
      </c>
      <c r="B392" s="92" t="str">
        <f t="shared" si="28"/>
        <v>200101236</v>
      </c>
      <c r="C392" s="358">
        <f t="shared" si="29"/>
        <v>45291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.75">
      <c r="A393" s="92" t="str">
        <f t="shared" si="27"/>
        <v>Сирма Груп Холдинг АД</v>
      </c>
      <c r="B393" s="92" t="str">
        <f t="shared" si="28"/>
        <v>200101236</v>
      </c>
      <c r="C393" s="358">
        <f t="shared" si="29"/>
        <v>45291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0</v>
      </c>
    </row>
    <row r="394" spans="1:8" ht="15.75">
      <c r="A394" s="92" t="str">
        <f t="shared" si="27"/>
        <v>Сирма Груп Холдинг АД</v>
      </c>
      <c r="B394" s="92" t="str">
        <f t="shared" si="28"/>
        <v>200101236</v>
      </c>
      <c r="C394" s="358">
        <f t="shared" si="29"/>
        <v>45291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.75">
      <c r="A395" s="92" t="str">
        <f t="shared" si="27"/>
        <v>Сирма Груп Холдинг АД</v>
      </c>
      <c r="B395" s="92" t="str">
        <f t="shared" si="28"/>
        <v>200101236</v>
      </c>
      <c r="C395" s="358">
        <f t="shared" si="29"/>
        <v>45291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.75">
      <c r="A396" s="92" t="str">
        <f t="shared" si="27"/>
        <v>Сирма Груп Холдинг АД</v>
      </c>
      <c r="B396" s="92" t="str">
        <f t="shared" si="28"/>
        <v>200101236</v>
      </c>
      <c r="C396" s="358">
        <f t="shared" si="29"/>
        <v>45291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.75">
      <c r="A397" s="92" t="str">
        <f t="shared" si="27"/>
        <v>Сирма Груп Холдинг АД</v>
      </c>
      <c r="B397" s="92" t="str">
        <f t="shared" si="28"/>
        <v>200101236</v>
      </c>
      <c r="C397" s="358">
        <f t="shared" si="29"/>
        <v>45291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.75">
      <c r="A398" s="92" t="str">
        <f t="shared" si="27"/>
        <v>Сирма Груп Холдинг АД</v>
      </c>
      <c r="B398" s="92" t="str">
        <f t="shared" si="28"/>
        <v>200101236</v>
      </c>
      <c r="C398" s="358">
        <f t="shared" si="29"/>
        <v>45291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.75">
      <c r="A399" s="92" t="str">
        <f t="shared" si="27"/>
        <v>Сирма Груп Холдинг АД</v>
      </c>
      <c r="B399" s="92" t="str">
        <f t="shared" si="28"/>
        <v>200101236</v>
      </c>
      <c r="C399" s="358">
        <f t="shared" si="29"/>
        <v>45291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.75">
      <c r="A400" s="92" t="str">
        <f t="shared" si="27"/>
        <v>Сирма Груп Холдинг АД</v>
      </c>
      <c r="B400" s="92" t="str">
        <f t="shared" si="28"/>
        <v>200101236</v>
      </c>
      <c r="C400" s="358">
        <f t="shared" si="29"/>
        <v>45291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.75">
      <c r="A401" s="92" t="str">
        <f t="shared" si="27"/>
        <v>Сирма Груп Холдинг АД</v>
      </c>
      <c r="B401" s="92" t="str">
        <f t="shared" si="28"/>
        <v>200101236</v>
      </c>
      <c r="C401" s="358">
        <f t="shared" si="29"/>
        <v>45291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.75">
      <c r="A402" s="92" t="str">
        <f t="shared" si="27"/>
        <v>Сирма Груп Холдинг АД</v>
      </c>
      <c r="B402" s="92" t="str">
        <f t="shared" si="28"/>
        <v>200101236</v>
      </c>
      <c r="C402" s="358">
        <f t="shared" si="29"/>
        <v>45291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.75">
      <c r="A403" s="92" t="str">
        <f t="shared" si="27"/>
        <v>Сирма Груп Холдинг АД</v>
      </c>
      <c r="B403" s="92" t="str">
        <f t="shared" si="28"/>
        <v>200101236</v>
      </c>
      <c r="C403" s="358">
        <f t="shared" si="29"/>
        <v>45291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.75">
      <c r="A404" s="92" t="str">
        <f t="shared" si="27"/>
        <v>Сирма Груп Холдинг АД</v>
      </c>
      <c r="B404" s="92" t="str">
        <f t="shared" si="28"/>
        <v>200101236</v>
      </c>
      <c r="C404" s="358">
        <f t="shared" si="29"/>
        <v>45291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.75">
      <c r="A405" s="92" t="str">
        <f t="shared" si="27"/>
        <v>Сирма Груп Холдинг АД</v>
      </c>
      <c r="B405" s="92" t="str">
        <f t="shared" si="28"/>
        <v>200101236</v>
      </c>
      <c r="C405" s="358">
        <f t="shared" si="29"/>
        <v>45291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.75">
      <c r="A406" s="92" t="str">
        <f t="shared" si="27"/>
        <v>Сирма Груп Холдинг АД</v>
      </c>
      <c r="B406" s="92" t="str">
        <f t="shared" si="28"/>
        <v>200101236</v>
      </c>
      <c r="C406" s="358">
        <f t="shared" si="29"/>
        <v>45291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.75">
      <c r="A407" s="92" t="str">
        <f t="shared" si="27"/>
        <v>Сирма Груп Холдинг АД</v>
      </c>
      <c r="B407" s="92" t="str">
        <f t="shared" si="28"/>
        <v>200101236</v>
      </c>
      <c r="C407" s="358">
        <f t="shared" si="29"/>
        <v>45291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.75">
      <c r="A408" s="92" t="str">
        <f t="shared" si="27"/>
        <v>Сирма Груп Холдинг АД</v>
      </c>
      <c r="B408" s="92" t="str">
        <f t="shared" si="28"/>
        <v>200101236</v>
      </c>
      <c r="C408" s="358">
        <f t="shared" si="29"/>
        <v>45291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.75">
      <c r="A409" s="92" t="str">
        <f t="shared" si="27"/>
        <v>Сирма Груп Холдинг АД</v>
      </c>
      <c r="B409" s="92" t="str">
        <f t="shared" si="28"/>
        <v>200101236</v>
      </c>
      <c r="C409" s="358">
        <f t="shared" si="29"/>
        <v>45291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.75">
      <c r="A410" s="92" t="str">
        <f aca="true" t="shared" si="30" ref="A410:A459">pdeName</f>
        <v>Сирма Груп Холдинг АД</v>
      </c>
      <c r="B410" s="92" t="str">
        <f aca="true" t="shared" si="31" ref="B410:B459">pdeBulstat</f>
        <v>200101236</v>
      </c>
      <c r="C410" s="358">
        <f aca="true" t="shared" si="32" ref="C410:C459">endDate</f>
        <v>45291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.75">
      <c r="A411" s="92" t="str">
        <f t="shared" si="30"/>
        <v>Сирма Груп Холдинг АД</v>
      </c>
      <c r="B411" s="92" t="str">
        <f t="shared" si="31"/>
        <v>200101236</v>
      </c>
      <c r="C411" s="358">
        <f t="shared" si="32"/>
        <v>45291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.75">
      <c r="A412" s="92" t="str">
        <f t="shared" si="30"/>
        <v>Сирма Груп Холдинг АД</v>
      </c>
      <c r="B412" s="92" t="str">
        <f t="shared" si="31"/>
        <v>200101236</v>
      </c>
      <c r="C412" s="358">
        <f t="shared" si="32"/>
        <v>45291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.75">
      <c r="A413" s="92" t="str">
        <f t="shared" si="30"/>
        <v>Сирма Груп Холдинг АД</v>
      </c>
      <c r="B413" s="92" t="str">
        <f t="shared" si="31"/>
        <v>200101236</v>
      </c>
      <c r="C413" s="358">
        <f t="shared" si="32"/>
        <v>45291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.75">
      <c r="A414" s="92" t="str">
        <f t="shared" si="30"/>
        <v>Сирма Груп Холдинг АД</v>
      </c>
      <c r="B414" s="92" t="str">
        <f t="shared" si="31"/>
        <v>200101236</v>
      </c>
      <c r="C414" s="358">
        <f t="shared" si="32"/>
        <v>45291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.75">
      <c r="A415" s="92" t="str">
        <f t="shared" si="30"/>
        <v>Сирма Груп Холдинг АД</v>
      </c>
      <c r="B415" s="92" t="str">
        <f t="shared" si="31"/>
        <v>200101236</v>
      </c>
      <c r="C415" s="358">
        <f t="shared" si="32"/>
        <v>45291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.75">
      <c r="A416" s="92" t="str">
        <f t="shared" si="30"/>
        <v>Сирма Груп Холдинг АД</v>
      </c>
      <c r="B416" s="92" t="str">
        <f t="shared" si="31"/>
        <v>200101236</v>
      </c>
      <c r="C416" s="358">
        <f t="shared" si="32"/>
        <v>45291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75582</v>
      </c>
    </row>
    <row r="417" spans="1:8" ht="15.75">
      <c r="A417" s="92" t="str">
        <f t="shared" si="30"/>
        <v>Сирма Груп Холдинг АД</v>
      </c>
      <c r="B417" s="92" t="str">
        <f t="shared" si="31"/>
        <v>200101236</v>
      </c>
      <c r="C417" s="358">
        <f t="shared" si="32"/>
        <v>45291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.75">
      <c r="A418" s="92" t="str">
        <f t="shared" si="30"/>
        <v>Сирма Груп Холдинг АД</v>
      </c>
      <c r="B418" s="92" t="str">
        <f t="shared" si="31"/>
        <v>200101236</v>
      </c>
      <c r="C418" s="358">
        <f t="shared" si="32"/>
        <v>45291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.75">
      <c r="A419" s="92" t="str">
        <f t="shared" si="30"/>
        <v>Сирма Груп Холдинг АД</v>
      </c>
      <c r="B419" s="92" t="str">
        <f t="shared" si="31"/>
        <v>200101236</v>
      </c>
      <c r="C419" s="358">
        <f t="shared" si="32"/>
        <v>45291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.75">
      <c r="A420" s="92" t="str">
        <f t="shared" si="30"/>
        <v>Сирма Груп Холдинг АД</v>
      </c>
      <c r="B420" s="92" t="str">
        <f t="shared" si="31"/>
        <v>200101236</v>
      </c>
      <c r="C420" s="358">
        <f t="shared" si="32"/>
        <v>45291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75582</v>
      </c>
    </row>
    <row r="421" spans="1:8" ht="15.75">
      <c r="A421" s="92" t="str">
        <f t="shared" si="30"/>
        <v>Сирма Груп Холдинг АД</v>
      </c>
      <c r="B421" s="92" t="str">
        <f t="shared" si="31"/>
        <v>200101236</v>
      </c>
      <c r="C421" s="358">
        <f t="shared" si="32"/>
        <v>45291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1534</v>
      </c>
    </row>
    <row r="422" spans="1:8" ht="15.75">
      <c r="A422" s="92" t="str">
        <f t="shared" si="30"/>
        <v>Сирма Груп Холдинг АД</v>
      </c>
      <c r="B422" s="92" t="str">
        <f t="shared" si="31"/>
        <v>200101236</v>
      </c>
      <c r="C422" s="358">
        <f t="shared" si="32"/>
        <v>45291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-2849</v>
      </c>
    </row>
    <row r="423" spans="1:8" ht="15.75">
      <c r="A423" s="92" t="str">
        <f t="shared" si="30"/>
        <v>Сирма Груп Холдинг АД</v>
      </c>
      <c r="B423" s="92" t="str">
        <f t="shared" si="31"/>
        <v>200101236</v>
      </c>
      <c r="C423" s="358">
        <f t="shared" si="32"/>
        <v>45291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-2849</v>
      </c>
    </row>
    <row r="424" spans="1:8" ht="15.75">
      <c r="A424" s="92" t="str">
        <f t="shared" si="30"/>
        <v>Сирма Груп Холдинг АД</v>
      </c>
      <c r="B424" s="92" t="str">
        <f t="shared" si="31"/>
        <v>200101236</v>
      </c>
      <c r="C424" s="358">
        <f t="shared" si="32"/>
        <v>45291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.75">
      <c r="A425" s="92" t="str">
        <f t="shared" si="30"/>
        <v>Сирма Груп Холдинг АД</v>
      </c>
      <c r="B425" s="92" t="str">
        <f t="shared" si="31"/>
        <v>200101236</v>
      </c>
      <c r="C425" s="358">
        <f t="shared" si="32"/>
        <v>45291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.75">
      <c r="A426" s="92" t="str">
        <f t="shared" si="30"/>
        <v>Сирма Груп Холдинг АД</v>
      </c>
      <c r="B426" s="92" t="str">
        <f t="shared" si="31"/>
        <v>200101236</v>
      </c>
      <c r="C426" s="358">
        <f t="shared" si="32"/>
        <v>45291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.75">
      <c r="A427" s="92" t="str">
        <f t="shared" si="30"/>
        <v>Сирма Груп Холдинг АД</v>
      </c>
      <c r="B427" s="92" t="str">
        <f t="shared" si="31"/>
        <v>200101236</v>
      </c>
      <c r="C427" s="358">
        <f t="shared" si="32"/>
        <v>45291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.75">
      <c r="A428" s="92" t="str">
        <f t="shared" si="30"/>
        <v>Сирма Груп Холдинг АД</v>
      </c>
      <c r="B428" s="92" t="str">
        <f t="shared" si="31"/>
        <v>200101236</v>
      </c>
      <c r="C428" s="358">
        <f t="shared" si="32"/>
        <v>45291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.75">
      <c r="A429" s="92" t="str">
        <f t="shared" si="30"/>
        <v>Сирма Груп Холдинг АД</v>
      </c>
      <c r="B429" s="92" t="str">
        <f t="shared" si="31"/>
        <v>200101236</v>
      </c>
      <c r="C429" s="358">
        <f t="shared" si="32"/>
        <v>45291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.75">
      <c r="A430" s="92" t="str">
        <f t="shared" si="30"/>
        <v>Сирма Груп Холдинг АД</v>
      </c>
      <c r="B430" s="92" t="str">
        <f t="shared" si="31"/>
        <v>200101236</v>
      </c>
      <c r="C430" s="358">
        <f t="shared" si="32"/>
        <v>45291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.75">
      <c r="A431" s="92" t="str">
        <f t="shared" si="30"/>
        <v>Сирма Груп Холдинг АД</v>
      </c>
      <c r="B431" s="92" t="str">
        <f t="shared" si="31"/>
        <v>200101236</v>
      </c>
      <c r="C431" s="358">
        <f t="shared" si="32"/>
        <v>45291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.75">
      <c r="A432" s="92" t="str">
        <f t="shared" si="30"/>
        <v>Сирма Груп Холдинг АД</v>
      </c>
      <c r="B432" s="92" t="str">
        <f t="shared" si="31"/>
        <v>200101236</v>
      </c>
      <c r="C432" s="358">
        <f t="shared" si="32"/>
        <v>45291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.75">
      <c r="A433" s="92" t="str">
        <f t="shared" si="30"/>
        <v>Сирма Груп Холдинг АД</v>
      </c>
      <c r="B433" s="92" t="str">
        <f t="shared" si="31"/>
        <v>200101236</v>
      </c>
      <c r="C433" s="358">
        <f t="shared" si="32"/>
        <v>45291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-1213</v>
      </c>
    </row>
    <row r="434" spans="1:8" ht="15.75">
      <c r="A434" s="92" t="str">
        <f t="shared" si="30"/>
        <v>Сирма Груп Холдинг АД</v>
      </c>
      <c r="B434" s="92" t="str">
        <f t="shared" si="31"/>
        <v>200101236</v>
      </c>
      <c r="C434" s="358">
        <f t="shared" si="32"/>
        <v>45291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73054</v>
      </c>
    </row>
    <row r="435" spans="1:8" ht="15.75">
      <c r="A435" s="92" t="str">
        <f t="shared" si="30"/>
        <v>Сирма Груп Холдинг АД</v>
      </c>
      <c r="B435" s="92" t="str">
        <f t="shared" si="31"/>
        <v>200101236</v>
      </c>
      <c r="C435" s="358">
        <f t="shared" si="32"/>
        <v>45291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.75">
      <c r="A436" s="92" t="str">
        <f t="shared" si="30"/>
        <v>Сирма Груп Холдинг АД</v>
      </c>
      <c r="B436" s="92" t="str">
        <f t="shared" si="31"/>
        <v>200101236</v>
      </c>
      <c r="C436" s="358">
        <f t="shared" si="32"/>
        <v>45291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.75">
      <c r="A437" s="92" t="str">
        <f t="shared" si="30"/>
        <v>Сирма Груп Холдинг АД</v>
      </c>
      <c r="B437" s="92" t="str">
        <f t="shared" si="31"/>
        <v>200101236</v>
      </c>
      <c r="C437" s="358">
        <f t="shared" si="32"/>
        <v>45291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73054</v>
      </c>
    </row>
    <row r="438" spans="1:8" ht="15.75">
      <c r="A438" s="92" t="str">
        <f t="shared" si="30"/>
        <v>Сирма Груп Холдинг АД</v>
      </c>
      <c r="B438" s="92" t="str">
        <f t="shared" si="31"/>
        <v>200101236</v>
      </c>
      <c r="C438" s="358">
        <f t="shared" si="32"/>
        <v>45291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.75">
      <c r="A439" s="92" t="str">
        <f t="shared" si="30"/>
        <v>Сирма Груп Холдинг АД</v>
      </c>
      <c r="B439" s="92" t="str">
        <f t="shared" si="31"/>
        <v>200101236</v>
      </c>
      <c r="C439" s="358">
        <f t="shared" si="32"/>
        <v>45291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.75">
      <c r="A440" s="92" t="str">
        <f t="shared" si="30"/>
        <v>Сирма Груп Холдинг АД</v>
      </c>
      <c r="B440" s="92" t="str">
        <f t="shared" si="31"/>
        <v>200101236</v>
      </c>
      <c r="C440" s="358">
        <f t="shared" si="32"/>
        <v>45291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.75">
      <c r="A441" s="92" t="str">
        <f t="shared" si="30"/>
        <v>Сирма Груп Холдинг АД</v>
      </c>
      <c r="B441" s="92" t="str">
        <f t="shared" si="31"/>
        <v>200101236</v>
      </c>
      <c r="C441" s="358">
        <f t="shared" si="32"/>
        <v>45291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.75">
      <c r="A442" s="92" t="str">
        <f t="shared" si="30"/>
        <v>Сирма Груп Холдинг АД</v>
      </c>
      <c r="B442" s="92" t="str">
        <f t="shared" si="31"/>
        <v>200101236</v>
      </c>
      <c r="C442" s="358">
        <f t="shared" si="32"/>
        <v>45291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.75">
      <c r="A443" s="92" t="str">
        <f t="shared" si="30"/>
        <v>Сирма Груп Холдинг АД</v>
      </c>
      <c r="B443" s="92" t="str">
        <f t="shared" si="31"/>
        <v>200101236</v>
      </c>
      <c r="C443" s="358">
        <f t="shared" si="32"/>
        <v>45291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.75">
      <c r="A444" s="92" t="str">
        <f t="shared" si="30"/>
        <v>Сирма Груп Холдинг АД</v>
      </c>
      <c r="B444" s="92" t="str">
        <f t="shared" si="31"/>
        <v>200101236</v>
      </c>
      <c r="C444" s="358">
        <f t="shared" si="32"/>
        <v>45291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.75">
      <c r="A445" s="92" t="str">
        <f t="shared" si="30"/>
        <v>Сирма Груп Холдинг АД</v>
      </c>
      <c r="B445" s="92" t="str">
        <f t="shared" si="31"/>
        <v>200101236</v>
      </c>
      <c r="C445" s="358">
        <f t="shared" si="32"/>
        <v>45291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.75">
      <c r="A446" s="92" t="str">
        <f t="shared" si="30"/>
        <v>Сирма Груп Холдинг АД</v>
      </c>
      <c r="B446" s="92" t="str">
        <f t="shared" si="31"/>
        <v>200101236</v>
      </c>
      <c r="C446" s="358">
        <f t="shared" si="32"/>
        <v>45291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.75">
      <c r="A447" s="92" t="str">
        <f t="shared" si="30"/>
        <v>Сирма Груп Холдинг АД</v>
      </c>
      <c r="B447" s="92" t="str">
        <f t="shared" si="31"/>
        <v>200101236</v>
      </c>
      <c r="C447" s="358">
        <f t="shared" si="32"/>
        <v>45291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.75">
      <c r="A448" s="92" t="str">
        <f t="shared" si="30"/>
        <v>Сирма Груп Холдинг АД</v>
      </c>
      <c r="B448" s="92" t="str">
        <f t="shared" si="31"/>
        <v>200101236</v>
      </c>
      <c r="C448" s="358">
        <f t="shared" si="32"/>
        <v>45291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.75">
      <c r="A449" s="92" t="str">
        <f t="shared" si="30"/>
        <v>Сирма Груп Холдинг АД</v>
      </c>
      <c r="B449" s="92" t="str">
        <f t="shared" si="31"/>
        <v>200101236</v>
      </c>
      <c r="C449" s="358">
        <f t="shared" si="32"/>
        <v>45291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.75">
      <c r="A450" s="92" t="str">
        <f t="shared" si="30"/>
        <v>Сирма Груп Холдинг АД</v>
      </c>
      <c r="B450" s="92" t="str">
        <f t="shared" si="31"/>
        <v>200101236</v>
      </c>
      <c r="C450" s="358">
        <f t="shared" si="32"/>
        <v>45291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.75">
      <c r="A451" s="92" t="str">
        <f t="shared" si="30"/>
        <v>Сирма Груп Холдинг АД</v>
      </c>
      <c r="B451" s="92" t="str">
        <f t="shared" si="31"/>
        <v>200101236</v>
      </c>
      <c r="C451" s="358">
        <f t="shared" si="32"/>
        <v>45291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.75">
      <c r="A452" s="92" t="str">
        <f t="shared" si="30"/>
        <v>Сирма Груп Холдинг АД</v>
      </c>
      <c r="B452" s="92" t="str">
        <f t="shared" si="31"/>
        <v>200101236</v>
      </c>
      <c r="C452" s="358">
        <f t="shared" si="32"/>
        <v>45291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.75">
      <c r="A453" s="92" t="str">
        <f t="shared" si="30"/>
        <v>Сирма Груп Холдинг АД</v>
      </c>
      <c r="B453" s="92" t="str">
        <f t="shared" si="31"/>
        <v>200101236</v>
      </c>
      <c r="C453" s="358">
        <f t="shared" si="32"/>
        <v>45291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.75">
      <c r="A454" s="92" t="str">
        <f t="shared" si="30"/>
        <v>Сирма Груп Холдинг АД</v>
      </c>
      <c r="B454" s="92" t="str">
        <f t="shared" si="31"/>
        <v>200101236</v>
      </c>
      <c r="C454" s="358">
        <f t="shared" si="32"/>
        <v>45291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.75">
      <c r="A455" s="92" t="str">
        <f t="shared" si="30"/>
        <v>Сирма Груп Холдинг АД</v>
      </c>
      <c r="B455" s="92" t="str">
        <f t="shared" si="31"/>
        <v>200101236</v>
      </c>
      <c r="C455" s="358">
        <f t="shared" si="32"/>
        <v>45291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.75">
      <c r="A456" s="92" t="str">
        <f t="shared" si="30"/>
        <v>Сирма Груп Холдинг АД</v>
      </c>
      <c r="B456" s="92" t="str">
        <f t="shared" si="31"/>
        <v>200101236</v>
      </c>
      <c r="C456" s="358">
        <f t="shared" si="32"/>
        <v>45291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.75">
      <c r="A457" s="92" t="str">
        <f t="shared" si="30"/>
        <v>Сирма Груп Холдинг АД</v>
      </c>
      <c r="B457" s="92" t="str">
        <f t="shared" si="31"/>
        <v>200101236</v>
      </c>
      <c r="C457" s="358">
        <f t="shared" si="32"/>
        <v>45291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.75">
      <c r="A458" s="92" t="str">
        <f t="shared" si="30"/>
        <v>Сирма Груп Холдинг АД</v>
      </c>
      <c r="B458" s="92" t="str">
        <f t="shared" si="31"/>
        <v>200101236</v>
      </c>
      <c r="C458" s="358">
        <f t="shared" si="32"/>
        <v>45291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.75">
      <c r="A459" s="92" t="str">
        <f t="shared" si="30"/>
        <v>Сирма Груп Холдинг АД</v>
      </c>
      <c r="B459" s="92" t="str">
        <f t="shared" si="31"/>
        <v>200101236</v>
      </c>
      <c r="C459" s="358">
        <f t="shared" si="32"/>
        <v>45291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.75">
      <c r="C460" s="357"/>
      <c r="F460" s="286" t="s">
        <v>573</v>
      </c>
    </row>
    <row r="461" spans="3:6" s="283" customFormat="1" ht="15.75">
      <c r="C461" s="357"/>
      <c r="F461" s="286" t="s">
        <v>570</v>
      </c>
    </row>
    <row r="462" spans="3:6" s="283" customFormat="1" ht="15.75">
      <c r="C462" s="357"/>
      <c r="F462" s="286" t="s">
        <v>571</v>
      </c>
    </row>
    <row r="463" spans="3:6" s="283" customFormat="1" ht="15.75">
      <c r="C463" s="357"/>
      <c r="F463" s="286" t="s">
        <v>572</v>
      </c>
    </row>
    <row r="464" spans="1:8" ht="15.75">
      <c r="A464" s="92" t="str">
        <f aca="true" t="shared" si="33" ref="A464:A503">pdeName</f>
        <v>Сирма Груп Холдинг АД</v>
      </c>
      <c r="B464" s="92" t="str">
        <f aca="true" t="shared" si="34" ref="B464:B503">pdeBulstat</f>
        <v>200101236</v>
      </c>
      <c r="C464" s="358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4">
        <f>'Справка 5'!C27</f>
        <v>67403</v>
      </c>
    </row>
    <row r="465" spans="1:8" ht="15.75">
      <c r="A465" s="92" t="str">
        <f t="shared" si="33"/>
        <v>Сирма Груп Холдинг АД</v>
      </c>
      <c r="B465" s="92" t="str">
        <f t="shared" si="34"/>
        <v>200101236</v>
      </c>
      <c r="C465" s="358">
        <f t="shared" si="35"/>
        <v>45291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.75">
      <c r="A466" s="92" t="str">
        <f t="shared" si="33"/>
        <v>Сирма Груп Холдинг АД</v>
      </c>
      <c r="B466" s="92" t="str">
        <f t="shared" si="34"/>
        <v>200101236</v>
      </c>
      <c r="C466" s="358">
        <f t="shared" si="35"/>
        <v>45291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.75">
      <c r="A467" s="92" t="str">
        <f t="shared" si="33"/>
        <v>Сирма Груп Холдинг АД</v>
      </c>
      <c r="B467" s="92" t="str">
        <f t="shared" si="34"/>
        <v>200101236</v>
      </c>
      <c r="C467" s="358">
        <f t="shared" si="35"/>
        <v>45291</v>
      </c>
      <c r="D467" s="92" t="s">
        <v>526</v>
      </c>
      <c r="E467" s="92">
        <v>1</v>
      </c>
      <c r="F467" s="92" t="s">
        <v>525</v>
      </c>
      <c r="H467" s="284">
        <f>'Справка 5'!C78</f>
        <v>0</v>
      </c>
    </row>
    <row r="468" spans="1:8" ht="15.75">
      <c r="A468" s="92" t="str">
        <f t="shared" si="33"/>
        <v>Сирма Груп Холдинг АД</v>
      </c>
      <c r="B468" s="92" t="str">
        <f t="shared" si="34"/>
        <v>200101236</v>
      </c>
      <c r="C468" s="358">
        <f t="shared" si="35"/>
        <v>45291</v>
      </c>
      <c r="D468" s="92" t="s">
        <v>528</v>
      </c>
      <c r="E468" s="92">
        <v>1</v>
      </c>
      <c r="F468" s="92" t="s">
        <v>517</v>
      </c>
      <c r="H468" s="284">
        <f>'Справка 5'!C79</f>
        <v>67403</v>
      </c>
    </row>
    <row r="469" spans="1:8" ht="15.75">
      <c r="A469" s="92" t="str">
        <f t="shared" si="33"/>
        <v>Сирма Груп Холдинг АД</v>
      </c>
      <c r="B469" s="92" t="str">
        <f t="shared" si="34"/>
        <v>200101236</v>
      </c>
      <c r="C469" s="358">
        <f t="shared" si="35"/>
        <v>45291</v>
      </c>
      <c r="D469" s="92" t="s">
        <v>530</v>
      </c>
      <c r="E469" s="92">
        <v>1</v>
      </c>
      <c r="F469" s="92" t="s">
        <v>518</v>
      </c>
      <c r="H469" s="284">
        <f>'Справка 5'!C97</f>
        <v>3471</v>
      </c>
    </row>
    <row r="470" spans="1:8" ht="15.75">
      <c r="A470" s="92" t="str">
        <f t="shared" si="33"/>
        <v>Сирма Груп Холдинг АД</v>
      </c>
      <c r="B470" s="92" t="str">
        <f t="shared" si="34"/>
        <v>200101236</v>
      </c>
      <c r="C470" s="358">
        <f t="shared" si="35"/>
        <v>45291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.75">
      <c r="A471" s="92" t="str">
        <f t="shared" si="33"/>
        <v>Сирма Груп Холдинг АД</v>
      </c>
      <c r="B471" s="92" t="str">
        <f t="shared" si="34"/>
        <v>200101236</v>
      </c>
      <c r="C471" s="358">
        <f t="shared" si="35"/>
        <v>45291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.75">
      <c r="A472" s="92" t="str">
        <f t="shared" si="33"/>
        <v>Сирма Груп Холдинг АД</v>
      </c>
      <c r="B472" s="92" t="str">
        <f t="shared" si="34"/>
        <v>200101236</v>
      </c>
      <c r="C472" s="358">
        <f t="shared" si="35"/>
        <v>45291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.75">
      <c r="A473" s="92" t="str">
        <f t="shared" si="33"/>
        <v>Сирма Груп Холдинг АД</v>
      </c>
      <c r="B473" s="92" t="str">
        <f t="shared" si="34"/>
        <v>200101236</v>
      </c>
      <c r="C473" s="358">
        <f t="shared" si="35"/>
        <v>45291</v>
      </c>
      <c r="D473" s="92" t="s">
        <v>535</v>
      </c>
      <c r="E473" s="92">
        <v>1</v>
      </c>
      <c r="F473" s="92" t="s">
        <v>529</v>
      </c>
      <c r="H473" s="284">
        <f>'Справка 5'!C149</f>
        <v>3471</v>
      </c>
    </row>
    <row r="474" spans="1:8" ht="15.75">
      <c r="A474" s="92" t="str">
        <f t="shared" si="33"/>
        <v>Сирма Груп Холдинг АД</v>
      </c>
      <c r="B474" s="92" t="str">
        <f t="shared" si="34"/>
        <v>200101236</v>
      </c>
      <c r="C474" s="358">
        <f t="shared" si="35"/>
        <v>45291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.75">
      <c r="A475" s="92" t="str">
        <f t="shared" si="33"/>
        <v>Сирма Груп Холдинг АД</v>
      </c>
      <c r="B475" s="92" t="str">
        <f t="shared" si="34"/>
        <v>200101236</v>
      </c>
      <c r="C475" s="358">
        <f t="shared" si="35"/>
        <v>45291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.75">
      <c r="A476" s="92" t="str">
        <f t="shared" si="33"/>
        <v>Сирма Груп Холдинг АД</v>
      </c>
      <c r="B476" s="92" t="str">
        <f t="shared" si="34"/>
        <v>200101236</v>
      </c>
      <c r="C476" s="358">
        <f t="shared" si="35"/>
        <v>45291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.75">
      <c r="A477" s="92" t="str">
        <f t="shared" si="33"/>
        <v>Сирма Груп Холдинг АД</v>
      </c>
      <c r="B477" s="92" t="str">
        <f t="shared" si="34"/>
        <v>200101236</v>
      </c>
      <c r="C477" s="358">
        <f t="shared" si="35"/>
        <v>45291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.75">
      <c r="A478" s="92" t="str">
        <f t="shared" si="33"/>
        <v>Сирма Груп Холдинг АД</v>
      </c>
      <c r="B478" s="92" t="str">
        <f t="shared" si="34"/>
        <v>200101236</v>
      </c>
      <c r="C478" s="358">
        <f t="shared" si="35"/>
        <v>45291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.75">
      <c r="A479" s="92" t="str">
        <f t="shared" si="33"/>
        <v>Сирма Груп Холдинг АД</v>
      </c>
      <c r="B479" s="92" t="str">
        <f t="shared" si="34"/>
        <v>200101236</v>
      </c>
      <c r="C479" s="358">
        <f t="shared" si="35"/>
        <v>45291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.75">
      <c r="A480" s="92" t="str">
        <f t="shared" si="33"/>
        <v>Сирма Груп Холдинг АД</v>
      </c>
      <c r="B480" s="92" t="str">
        <f t="shared" si="34"/>
        <v>200101236</v>
      </c>
      <c r="C480" s="358">
        <f t="shared" si="35"/>
        <v>45291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.75">
      <c r="A481" s="92" t="str">
        <f t="shared" si="33"/>
        <v>Сирма Груп Холдинг АД</v>
      </c>
      <c r="B481" s="92" t="str">
        <f t="shared" si="34"/>
        <v>200101236</v>
      </c>
      <c r="C481" s="358">
        <f t="shared" si="35"/>
        <v>45291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.75">
      <c r="A482" s="92" t="str">
        <f t="shared" si="33"/>
        <v>Сирма Груп Холдинг АД</v>
      </c>
      <c r="B482" s="92" t="str">
        <f t="shared" si="34"/>
        <v>200101236</v>
      </c>
      <c r="C482" s="358">
        <f t="shared" si="35"/>
        <v>45291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.75">
      <c r="A483" s="92" t="str">
        <f t="shared" si="33"/>
        <v>Сирма Груп Холдинг АД</v>
      </c>
      <c r="B483" s="92" t="str">
        <f t="shared" si="34"/>
        <v>200101236</v>
      </c>
      <c r="C483" s="358">
        <f t="shared" si="35"/>
        <v>45291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.75">
      <c r="A484" s="92" t="str">
        <f t="shared" si="33"/>
        <v>Сирма Груп Холдинг АД</v>
      </c>
      <c r="B484" s="92" t="str">
        <f t="shared" si="34"/>
        <v>200101236</v>
      </c>
      <c r="C484" s="358">
        <f t="shared" si="35"/>
        <v>45291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.75">
      <c r="A485" s="92" t="str">
        <f t="shared" si="33"/>
        <v>Сирма Груп Холдинг АД</v>
      </c>
      <c r="B485" s="92" t="str">
        <f t="shared" si="34"/>
        <v>200101236</v>
      </c>
      <c r="C485" s="358">
        <f t="shared" si="35"/>
        <v>45291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.75">
      <c r="A486" s="92" t="str">
        <f t="shared" si="33"/>
        <v>Сирма Груп Холдинг АД</v>
      </c>
      <c r="B486" s="92" t="str">
        <f t="shared" si="34"/>
        <v>200101236</v>
      </c>
      <c r="C486" s="358">
        <f t="shared" si="35"/>
        <v>45291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.75">
      <c r="A487" s="92" t="str">
        <f t="shared" si="33"/>
        <v>Сирма Груп Холдинг АД</v>
      </c>
      <c r="B487" s="92" t="str">
        <f t="shared" si="34"/>
        <v>200101236</v>
      </c>
      <c r="C487" s="358">
        <f t="shared" si="35"/>
        <v>45291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.75">
      <c r="A488" s="92" t="str">
        <f t="shared" si="33"/>
        <v>Сирма Груп Холдинг АД</v>
      </c>
      <c r="B488" s="92" t="str">
        <f t="shared" si="34"/>
        <v>200101236</v>
      </c>
      <c r="C488" s="358">
        <f t="shared" si="35"/>
        <v>45291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.75">
      <c r="A489" s="92" t="str">
        <f t="shared" si="33"/>
        <v>Сирма Груп Холдинг АД</v>
      </c>
      <c r="B489" s="92" t="str">
        <f t="shared" si="34"/>
        <v>200101236</v>
      </c>
      <c r="C489" s="358">
        <f t="shared" si="35"/>
        <v>45291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.75">
      <c r="A490" s="92" t="str">
        <f t="shared" si="33"/>
        <v>Сирма Груп Холдинг АД</v>
      </c>
      <c r="B490" s="92" t="str">
        <f t="shared" si="34"/>
        <v>200101236</v>
      </c>
      <c r="C490" s="358">
        <f t="shared" si="35"/>
        <v>45291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.75">
      <c r="A491" s="92" t="str">
        <f t="shared" si="33"/>
        <v>Сирма Груп Холдинг АД</v>
      </c>
      <c r="B491" s="92" t="str">
        <f t="shared" si="34"/>
        <v>200101236</v>
      </c>
      <c r="C491" s="358">
        <f t="shared" si="35"/>
        <v>45291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.75">
      <c r="A492" s="92" t="str">
        <f t="shared" si="33"/>
        <v>Сирма Груп Холдинг АД</v>
      </c>
      <c r="B492" s="92" t="str">
        <f t="shared" si="34"/>
        <v>200101236</v>
      </c>
      <c r="C492" s="358">
        <f t="shared" si="35"/>
        <v>45291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.75">
      <c r="A493" s="92" t="str">
        <f t="shared" si="33"/>
        <v>Сирма Груп Холдинг АД</v>
      </c>
      <c r="B493" s="92" t="str">
        <f t="shared" si="34"/>
        <v>200101236</v>
      </c>
      <c r="C493" s="358">
        <f t="shared" si="35"/>
        <v>45291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.75">
      <c r="A494" s="92" t="str">
        <f t="shared" si="33"/>
        <v>Сирма Груп Холдинг АД</v>
      </c>
      <c r="B494" s="92" t="str">
        <f t="shared" si="34"/>
        <v>200101236</v>
      </c>
      <c r="C494" s="358">
        <f t="shared" si="35"/>
        <v>45291</v>
      </c>
      <c r="D494" s="92" t="s">
        <v>519</v>
      </c>
      <c r="E494" s="92">
        <v>4</v>
      </c>
      <c r="F494" s="92" t="s">
        <v>518</v>
      </c>
      <c r="H494" s="284">
        <f>'Справка 5'!F27</f>
        <v>67403</v>
      </c>
    </row>
    <row r="495" spans="1:8" ht="15.75">
      <c r="A495" s="92" t="str">
        <f t="shared" si="33"/>
        <v>Сирма Груп Холдинг АД</v>
      </c>
      <c r="B495" s="92" t="str">
        <f t="shared" si="34"/>
        <v>200101236</v>
      </c>
      <c r="C495" s="358">
        <f t="shared" si="35"/>
        <v>45291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.75">
      <c r="A496" s="92" t="str">
        <f t="shared" si="33"/>
        <v>Сирма Груп Холдинг АД</v>
      </c>
      <c r="B496" s="92" t="str">
        <f t="shared" si="34"/>
        <v>200101236</v>
      </c>
      <c r="C496" s="358">
        <f t="shared" si="35"/>
        <v>45291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.75">
      <c r="A497" s="92" t="str">
        <f t="shared" si="33"/>
        <v>Сирма Груп Холдинг АД</v>
      </c>
      <c r="B497" s="92" t="str">
        <f t="shared" si="34"/>
        <v>200101236</v>
      </c>
      <c r="C497" s="358">
        <f t="shared" si="35"/>
        <v>45291</v>
      </c>
      <c r="D497" s="92" t="s">
        <v>526</v>
      </c>
      <c r="E497" s="92">
        <v>4</v>
      </c>
      <c r="F497" s="92" t="s">
        <v>525</v>
      </c>
      <c r="H497" s="284">
        <f>'Справка 5'!F78</f>
        <v>0</v>
      </c>
    </row>
    <row r="498" spans="1:8" ht="15.75">
      <c r="A498" s="92" t="str">
        <f t="shared" si="33"/>
        <v>Сирма Груп Холдинг АД</v>
      </c>
      <c r="B498" s="92" t="str">
        <f t="shared" si="34"/>
        <v>200101236</v>
      </c>
      <c r="C498" s="358">
        <f t="shared" si="35"/>
        <v>45291</v>
      </c>
      <c r="D498" s="92" t="s">
        <v>528</v>
      </c>
      <c r="E498" s="92">
        <v>4</v>
      </c>
      <c r="F498" s="92" t="s">
        <v>517</v>
      </c>
      <c r="H498" s="284">
        <f>'Справка 5'!F79</f>
        <v>67403</v>
      </c>
    </row>
    <row r="499" spans="1:8" ht="15.75">
      <c r="A499" s="92" t="str">
        <f t="shared" si="33"/>
        <v>Сирма Груп Холдинг АД</v>
      </c>
      <c r="B499" s="92" t="str">
        <f t="shared" si="34"/>
        <v>200101236</v>
      </c>
      <c r="C499" s="358">
        <f t="shared" si="35"/>
        <v>45291</v>
      </c>
      <c r="D499" s="92" t="s">
        <v>530</v>
      </c>
      <c r="E499" s="92">
        <v>4</v>
      </c>
      <c r="F499" s="92" t="s">
        <v>518</v>
      </c>
      <c r="H499" s="284">
        <f>'Справка 5'!F97</f>
        <v>3471</v>
      </c>
    </row>
    <row r="500" spans="1:8" ht="15.75">
      <c r="A500" s="92" t="str">
        <f t="shared" si="33"/>
        <v>Сирма Груп Холдинг АД</v>
      </c>
      <c r="B500" s="92" t="str">
        <f t="shared" si="34"/>
        <v>200101236</v>
      </c>
      <c r="C500" s="358">
        <f t="shared" si="35"/>
        <v>45291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.75">
      <c r="A501" s="92" t="str">
        <f t="shared" si="33"/>
        <v>Сирма Груп Холдинг АД</v>
      </c>
      <c r="B501" s="92" t="str">
        <f t="shared" si="34"/>
        <v>200101236</v>
      </c>
      <c r="C501" s="358">
        <f t="shared" si="35"/>
        <v>45291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.75">
      <c r="A502" s="92" t="str">
        <f t="shared" si="33"/>
        <v>Сирма Груп Холдинг АД</v>
      </c>
      <c r="B502" s="92" t="str">
        <f t="shared" si="34"/>
        <v>200101236</v>
      </c>
      <c r="C502" s="358">
        <f t="shared" si="35"/>
        <v>45291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.75">
      <c r="A503" s="92" t="str">
        <f t="shared" si="33"/>
        <v>Сирма Груп Холдинг АД</v>
      </c>
      <c r="B503" s="92" t="str">
        <f t="shared" si="34"/>
        <v>200101236</v>
      </c>
      <c r="C503" s="358">
        <f t="shared" si="35"/>
        <v>45291</v>
      </c>
      <c r="D503" s="92" t="s">
        <v>535</v>
      </c>
      <c r="E503" s="92">
        <v>4</v>
      </c>
      <c r="F503" s="92" t="s">
        <v>529</v>
      </c>
      <c r="H503" s="284">
        <f>'Справка 5'!F149</f>
        <v>3471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Diana Petkova</cp:lastModifiedBy>
  <cp:lastPrinted>2016-09-14T10:20:26Z</cp:lastPrinted>
  <dcterms:created xsi:type="dcterms:W3CDTF">2006-09-16T00:00:00Z</dcterms:created>
  <dcterms:modified xsi:type="dcterms:W3CDTF">2024-01-30T12:15:32Z</dcterms:modified>
  <cp:category/>
  <cp:version/>
  <cp:contentType/>
  <cp:contentStatus/>
</cp:coreProperties>
</file>